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Pcd001\西方商工会\越路\2⃣ R3.4～R4.1迄（一時支援金・月次支援金・市補助金関係）\❶-3（国）事業復活支援金　R4.～R4.未定\●事業復活支援金（作成中ファイル）\3.事業復活支援金 給付額計算（HP用）\"/>
    </mc:Choice>
  </mc:AlternateContent>
  <xr:revisionPtr revIDLastSave="0" documentId="13_ncr:1_{AE1DA835-BA57-454B-AC31-40460EB93454}" xr6:coauthVersionLast="47" xr6:coauthVersionMax="47" xr10:uidLastSave="{00000000-0000-0000-0000-000000000000}"/>
  <bookViews>
    <workbookView xWindow="-120" yWindow="-120" windowWidth="20730" windowHeight="11160" tabRatio="862" xr2:uid="{00000000-000D-0000-FFFF-FFFF00000000}"/>
  </bookViews>
  <sheets>
    <sheet name="法人・青色申告等" sheetId="34" r:id="rId1"/>
    <sheet name="白色申告等" sheetId="37" r:id="rId2"/>
  </sheets>
  <definedNames>
    <definedName name="_xlnm.Print_Area" localSheetId="1">白色申告等!$I$1:$O$38</definedName>
    <definedName name="_xlnm.Print_Area" localSheetId="0">法人・青色申告等!$I$1:$O$37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5" i="34" l="1"/>
  <c r="K17" i="34"/>
  <c r="K16" i="34"/>
  <c r="O17" i="34" l="1"/>
  <c r="L113" i="37"/>
  <c r="B15" i="37"/>
  <c r="H15" i="37" s="1"/>
  <c r="L15" i="34"/>
  <c r="M17" i="34"/>
  <c r="N17" i="34"/>
  <c r="L16" i="34"/>
  <c r="L17" i="34"/>
  <c r="G21" i="37"/>
  <c r="C20" i="37"/>
  <c r="D22" i="37"/>
  <c r="F22" i="37"/>
  <c r="G22" i="37"/>
  <c r="E22" i="37"/>
  <c r="C22" i="37"/>
  <c r="F21" i="37"/>
  <c r="E21" i="37"/>
  <c r="G20" i="37"/>
  <c r="F20" i="37"/>
  <c r="E20" i="37"/>
  <c r="D21" i="37"/>
  <c r="C21" i="37"/>
  <c r="D20" i="37"/>
  <c r="M7" i="37"/>
  <c r="L7" i="37"/>
  <c r="B6" i="37"/>
  <c r="B8" i="34"/>
  <c r="B9" i="34"/>
  <c r="M12" i="37" l="1"/>
  <c r="L13" i="37"/>
  <c r="N12" i="37"/>
  <c r="O12" i="37"/>
  <c r="K13" i="37"/>
  <c r="K21" i="37" s="1"/>
  <c r="L12" i="37"/>
  <c r="K12" i="37"/>
  <c r="K20" i="37" s="1"/>
  <c r="C14" i="34"/>
  <c r="C13" i="34"/>
  <c r="L21" i="37"/>
  <c r="C15" i="34"/>
  <c r="M16" i="34"/>
  <c r="M15" i="34"/>
  <c r="G25" i="34"/>
  <c r="Q25" i="34" s="1"/>
  <c r="B25" i="34"/>
  <c r="K25" i="34" s="1"/>
  <c r="P15" i="37"/>
  <c r="C9" i="34"/>
  <c r="C8" i="34"/>
  <c r="D6" i="37"/>
  <c r="F6" i="37" s="1"/>
  <c r="E6" i="37"/>
  <c r="C25" i="34"/>
  <c r="L25" i="34" s="1"/>
  <c r="F25" i="34"/>
  <c r="O25" i="34" s="1"/>
  <c r="D25" i="34"/>
  <c r="M25" i="34" s="1"/>
  <c r="E25" i="34"/>
  <c r="N25" i="34" s="1"/>
  <c r="C6" i="37"/>
  <c r="E9" i="34"/>
  <c r="D9" i="34"/>
  <c r="F9" i="34" s="1"/>
  <c r="D8" i="34"/>
  <c r="F8" i="34" s="1"/>
  <c r="E8" i="34"/>
  <c r="L20" i="37"/>
  <c r="N7" i="37"/>
  <c r="O7" i="37"/>
  <c r="H8" i="34" l="1"/>
  <c r="P8" i="34" s="1"/>
  <c r="H9" i="34"/>
  <c r="P9" i="34" s="1"/>
  <c r="M14" i="37"/>
  <c r="N14" i="37"/>
  <c r="O14" i="37"/>
  <c r="N13" i="37"/>
  <c r="O13" i="37"/>
  <c r="K14" i="37"/>
  <c r="K22" i="37" s="1"/>
  <c r="M13" i="37"/>
  <c r="L14" i="37"/>
  <c r="C16" i="34"/>
  <c r="H25" i="34"/>
  <c r="S25" i="34" s="1"/>
  <c r="H6" i="37"/>
  <c r="P6" i="37" s="1"/>
  <c r="O16" i="34"/>
  <c r="N16" i="34"/>
  <c r="L85" i="34" s="1"/>
  <c r="N15" i="34"/>
  <c r="L80" i="34" s="1"/>
  <c r="O15" i="34"/>
  <c r="L81" i="34" s="1"/>
  <c r="O21" i="37"/>
  <c r="M91" i="34"/>
  <c r="M90" i="34"/>
  <c r="M89" i="34"/>
  <c r="M87" i="34"/>
  <c r="L82" i="34"/>
  <c r="L83" i="34"/>
  <c r="L88" i="34"/>
  <c r="B7" i="37"/>
  <c r="L84" i="34"/>
  <c r="L78" i="34"/>
  <c r="O20" i="37"/>
  <c r="O22" i="37" l="1"/>
  <c r="L92" i="37" s="1"/>
  <c r="N22" i="37"/>
  <c r="N21" i="37"/>
  <c r="L86" i="37" s="1"/>
  <c r="P86" i="37" s="1"/>
  <c r="L22" i="37"/>
  <c r="E14" i="37"/>
  <c r="M21" i="37"/>
  <c r="L87" i="37"/>
  <c r="N87" i="37" s="1"/>
  <c r="E13" i="37"/>
  <c r="K29" i="37" s="1"/>
  <c r="L82" i="37"/>
  <c r="P82" i="37" s="1"/>
  <c r="N20" i="37"/>
  <c r="M20" i="37"/>
  <c r="E12" i="37"/>
  <c r="B7" i="34"/>
  <c r="K115" i="34"/>
  <c r="B6" i="34"/>
  <c r="G23" i="34" s="1"/>
  <c r="Q23" i="34" s="1"/>
  <c r="B13" i="37"/>
  <c r="M22" i="37"/>
  <c r="B14" i="37"/>
  <c r="B12" i="37"/>
  <c r="L90" i="34"/>
  <c r="Q90" i="34" s="1"/>
  <c r="L91" i="34"/>
  <c r="P91" i="34" s="1"/>
  <c r="L89" i="34"/>
  <c r="O89" i="34" s="1"/>
  <c r="L79" i="37"/>
  <c r="P79" i="37" s="1"/>
  <c r="L84" i="37"/>
  <c r="N84" i="37" s="1"/>
  <c r="L86" i="34"/>
  <c r="P86" i="34" s="1"/>
  <c r="L79" i="34"/>
  <c r="L87" i="34"/>
  <c r="Q87" i="34" s="1"/>
  <c r="M88" i="34"/>
  <c r="L83" i="37"/>
  <c r="N83" i="37" s="1"/>
  <c r="L77" i="34"/>
  <c r="P77" i="34" s="1"/>
  <c r="E7" i="37"/>
  <c r="D7" i="37"/>
  <c r="F7" i="37" s="1"/>
  <c r="C7" i="37"/>
  <c r="L78" i="37"/>
  <c r="P80" i="34"/>
  <c r="N80" i="34"/>
  <c r="P82" i="34"/>
  <c r="N82" i="34"/>
  <c r="P78" i="34"/>
  <c r="N78" i="34"/>
  <c r="P83" i="34"/>
  <c r="N83" i="34"/>
  <c r="N84" i="34"/>
  <c r="P84" i="34"/>
  <c r="N85" i="34"/>
  <c r="P85" i="34"/>
  <c r="P88" i="34"/>
  <c r="N88" i="34"/>
  <c r="N81" i="34"/>
  <c r="P81" i="34"/>
  <c r="L28" i="37" l="1"/>
  <c r="M79" i="37" s="1"/>
  <c r="K28" i="37"/>
  <c r="M78" i="37" s="1"/>
  <c r="N30" i="37"/>
  <c r="M91" i="37" s="1"/>
  <c r="K30" i="37"/>
  <c r="M88" i="37" s="1"/>
  <c r="O30" i="37"/>
  <c r="M92" i="37" s="1"/>
  <c r="O92" i="37" s="1"/>
  <c r="L30" i="37"/>
  <c r="M89" i="37" s="1"/>
  <c r="M30" i="37"/>
  <c r="M90" i="37" s="1"/>
  <c r="M29" i="37"/>
  <c r="M85" i="37" s="1"/>
  <c r="N29" i="37"/>
  <c r="M86" i="37" s="1"/>
  <c r="O86" i="37" s="1"/>
  <c r="O29" i="37"/>
  <c r="M87" i="37" s="1"/>
  <c r="L29" i="37"/>
  <c r="M84" i="37" s="1"/>
  <c r="O84" i="37" s="1"/>
  <c r="M83" i="37"/>
  <c r="O83" i="37" s="1"/>
  <c r="N28" i="37"/>
  <c r="M81" i="37" s="1"/>
  <c r="E15" i="37"/>
  <c r="O28" i="37"/>
  <c r="M82" i="37" s="1"/>
  <c r="M28" i="37"/>
  <c r="M80" i="37" s="1"/>
  <c r="B23" i="34"/>
  <c r="K23" i="34" s="1"/>
  <c r="D24" i="34"/>
  <c r="F12" i="37"/>
  <c r="P12" i="37" s="1"/>
  <c r="F28" i="37"/>
  <c r="F14" i="37"/>
  <c r="P14" i="37" s="1"/>
  <c r="F30" i="37"/>
  <c r="F13" i="37"/>
  <c r="P13" i="37" s="1"/>
  <c r="F29" i="37"/>
  <c r="D28" i="37"/>
  <c r="Q28" i="37" s="1"/>
  <c r="L90" i="37"/>
  <c r="P90" i="37" s="1"/>
  <c r="C6" i="34"/>
  <c r="D7" i="34"/>
  <c r="F7" i="34" s="1"/>
  <c r="C7" i="34"/>
  <c r="C24" i="34"/>
  <c r="L24" i="34" s="1"/>
  <c r="G24" i="34"/>
  <c r="Q24" i="34" s="1"/>
  <c r="B24" i="34"/>
  <c r="K24" i="34" s="1"/>
  <c r="E7" i="34"/>
  <c r="F24" i="34"/>
  <c r="O24" i="34" s="1"/>
  <c r="E24" i="34"/>
  <c r="N24" i="34" s="1"/>
  <c r="F23" i="34"/>
  <c r="C23" i="34"/>
  <c r="D23" i="34"/>
  <c r="D6" i="34"/>
  <c r="F6" i="34" s="1"/>
  <c r="E23" i="34"/>
  <c r="N23" i="34" s="1"/>
  <c r="E6" i="34"/>
  <c r="D30" i="37"/>
  <c r="Q30" i="37" s="1"/>
  <c r="D29" i="37"/>
  <c r="Q29" i="37" s="1"/>
  <c r="L85" i="37"/>
  <c r="N85" i="37" s="1"/>
  <c r="L80" i="37"/>
  <c r="P80" i="37" s="1"/>
  <c r="L81" i="37"/>
  <c r="N81" i="37" s="1"/>
  <c r="L91" i="37"/>
  <c r="O91" i="37" s="1"/>
  <c r="Q91" i="34"/>
  <c r="N79" i="37"/>
  <c r="N90" i="34"/>
  <c r="N91" i="34"/>
  <c r="P90" i="34"/>
  <c r="O90" i="34"/>
  <c r="Q89" i="34"/>
  <c r="N79" i="34"/>
  <c r="P89" i="34"/>
  <c r="P79" i="34"/>
  <c r="O91" i="34"/>
  <c r="N89" i="34"/>
  <c r="N86" i="34"/>
  <c r="L89" i="37"/>
  <c r="L88" i="37"/>
  <c r="N88" i="37" s="1"/>
  <c r="O88" i="34"/>
  <c r="N87" i="34"/>
  <c r="P87" i="34"/>
  <c r="O87" i="34"/>
  <c r="Q88" i="34"/>
  <c r="P83" i="37"/>
  <c r="N77" i="34"/>
  <c r="N78" i="37"/>
  <c r="N82" i="37"/>
  <c r="P84" i="37"/>
  <c r="H7" i="37"/>
  <c r="N92" i="37"/>
  <c r="P92" i="37"/>
  <c r="P78" i="37"/>
  <c r="P87" i="37"/>
  <c r="N86" i="37"/>
  <c r="H7" i="34" l="1"/>
  <c r="P7" i="34" s="1"/>
  <c r="H6" i="34"/>
  <c r="P6" i="34" s="1"/>
  <c r="O23" i="34"/>
  <c r="M81" i="34" s="1"/>
  <c r="M23" i="34"/>
  <c r="M79" i="34" s="1"/>
  <c r="O79" i="34" s="1"/>
  <c r="M24" i="34"/>
  <c r="M84" i="34" s="1"/>
  <c r="O84" i="34" s="1"/>
  <c r="L23" i="34"/>
  <c r="M78" i="34" s="1"/>
  <c r="D78" i="37"/>
  <c r="O79" i="37"/>
  <c r="M80" i="34"/>
  <c r="H23" i="34"/>
  <c r="S23" i="34" s="1"/>
  <c r="H24" i="34"/>
  <c r="S24" i="34" s="1"/>
  <c r="Q79" i="37"/>
  <c r="Q83" i="37"/>
  <c r="O90" i="37"/>
  <c r="E90" i="37" s="1"/>
  <c r="S30" i="37"/>
  <c r="S28" i="37"/>
  <c r="S29" i="37"/>
  <c r="M85" i="34"/>
  <c r="M86" i="34"/>
  <c r="O86" i="34" s="1"/>
  <c r="O80" i="34"/>
  <c r="Q80" i="34"/>
  <c r="M83" i="34"/>
  <c r="M82" i="34"/>
  <c r="O82" i="34" s="1"/>
  <c r="N90" i="37"/>
  <c r="M77" i="34"/>
  <c r="Q80" i="37"/>
  <c r="P85" i="37"/>
  <c r="Q90" i="37"/>
  <c r="P81" i="37"/>
  <c r="P91" i="37"/>
  <c r="Q81" i="37"/>
  <c r="N80" i="37"/>
  <c r="N91" i="37"/>
  <c r="Q89" i="37"/>
  <c r="D91" i="37"/>
  <c r="D86" i="37"/>
  <c r="Q86" i="37"/>
  <c r="Q91" i="37"/>
  <c r="D80" i="37"/>
  <c r="D90" i="37"/>
  <c r="D83" i="37"/>
  <c r="P89" i="37"/>
  <c r="D89" i="37"/>
  <c r="O88" i="37"/>
  <c r="E84" i="37" s="1"/>
  <c r="F84" i="37" s="1"/>
  <c r="Q92" i="37"/>
  <c r="D92" i="37"/>
  <c r="O85" i="37"/>
  <c r="D85" i="37"/>
  <c r="O87" i="37"/>
  <c r="E87" i="37" s="1"/>
  <c r="D87" i="37"/>
  <c r="N89" i="37"/>
  <c r="O89" i="37"/>
  <c r="Q84" i="37"/>
  <c r="D84" i="37"/>
  <c r="D79" i="37"/>
  <c r="Q88" i="37"/>
  <c r="D88" i="37"/>
  <c r="O78" i="37"/>
  <c r="E83" i="37" s="1"/>
  <c r="F83" i="37" s="1"/>
  <c r="Q82" i="37"/>
  <c r="D82" i="37"/>
  <c r="O81" i="37"/>
  <c r="D81" i="37"/>
  <c r="P88" i="37"/>
  <c r="Q78" i="37"/>
  <c r="O82" i="37"/>
  <c r="Q85" i="37"/>
  <c r="Q87" i="37"/>
  <c r="O80" i="37"/>
  <c r="Q79" i="34" l="1"/>
  <c r="O81" i="34"/>
  <c r="Q81" i="34"/>
  <c r="Q84" i="34"/>
  <c r="Q78" i="34"/>
  <c r="O78" i="34"/>
  <c r="E92" i="37"/>
  <c r="F92" i="37" s="1"/>
  <c r="E91" i="37"/>
  <c r="F91" i="37" s="1"/>
  <c r="E81" i="37"/>
  <c r="F81" i="37" s="1"/>
  <c r="E86" i="37"/>
  <c r="F86" i="37" s="1"/>
  <c r="G89" i="37"/>
  <c r="H89" i="37" s="1"/>
  <c r="G91" i="37"/>
  <c r="H91" i="37" s="1"/>
  <c r="E88" i="37"/>
  <c r="F88" i="37" s="1"/>
  <c r="G90" i="37"/>
  <c r="H90" i="37" s="1"/>
  <c r="E80" i="37"/>
  <c r="G82" i="37"/>
  <c r="H82" i="37" s="1"/>
  <c r="G92" i="37"/>
  <c r="H92" i="37" s="1"/>
  <c r="G79" i="37"/>
  <c r="G78" i="37"/>
  <c r="Q82" i="34"/>
  <c r="D80" i="34"/>
  <c r="D82" i="34"/>
  <c r="D79" i="34"/>
  <c r="D81" i="34"/>
  <c r="D88" i="34"/>
  <c r="D84" i="34"/>
  <c r="D89" i="34"/>
  <c r="D91" i="34"/>
  <c r="D78" i="34"/>
  <c r="D87" i="34"/>
  <c r="D90" i="34"/>
  <c r="Q86" i="34"/>
  <c r="D86" i="34"/>
  <c r="O83" i="34"/>
  <c r="Q83" i="34"/>
  <c r="D83" i="34"/>
  <c r="O85" i="34"/>
  <c r="Q85" i="34"/>
  <c r="D85" i="34"/>
  <c r="G88" i="37"/>
  <c r="H88" i="37" s="1"/>
  <c r="G85" i="37"/>
  <c r="H85" i="37" s="1"/>
  <c r="G84" i="37"/>
  <c r="H84" i="37" s="1"/>
  <c r="G86" i="37"/>
  <c r="H86" i="37" s="1"/>
  <c r="G87" i="37"/>
  <c r="H87" i="37" s="1"/>
  <c r="G83" i="37"/>
  <c r="H83" i="37" s="1"/>
  <c r="G81" i="37"/>
  <c r="H81" i="37" s="1"/>
  <c r="E82" i="37"/>
  <c r="F82" i="37" s="1"/>
  <c r="G80" i="37"/>
  <c r="H80" i="37" s="1"/>
  <c r="E79" i="37"/>
  <c r="F79" i="37" s="1"/>
  <c r="E89" i="37"/>
  <c r="F89" i="37" s="1"/>
  <c r="Q77" i="34"/>
  <c r="O77" i="34"/>
  <c r="D77" i="34"/>
  <c r="E85" i="37"/>
  <c r="F85" i="37" s="1"/>
  <c r="E78" i="37"/>
  <c r="F78" i="37" s="1"/>
  <c r="F87" i="37"/>
  <c r="F90" i="37"/>
  <c r="D93" i="37"/>
  <c r="E87" i="34" l="1"/>
  <c r="F87" i="34" s="1"/>
  <c r="G81" i="34"/>
  <c r="H81" i="34" s="1"/>
  <c r="E86" i="34"/>
  <c r="F86" i="34" s="1"/>
  <c r="E80" i="34"/>
  <c r="F80" i="34" s="1"/>
  <c r="G78" i="34"/>
  <c r="H78" i="34" s="1"/>
  <c r="E79" i="34"/>
  <c r="F79" i="34" s="1"/>
  <c r="E85" i="34"/>
  <c r="F85" i="34" s="1"/>
  <c r="G91" i="34"/>
  <c r="H91" i="34" s="1"/>
  <c r="G89" i="34"/>
  <c r="H89" i="34" s="1"/>
  <c r="E89" i="34"/>
  <c r="F89" i="34" s="1"/>
  <c r="E88" i="34"/>
  <c r="F88" i="34" s="1"/>
  <c r="E90" i="34"/>
  <c r="F90" i="34" s="1"/>
  <c r="E91" i="34"/>
  <c r="F91" i="34" s="1"/>
  <c r="E84" i="34"/>
  <c r="F84" i="34" s="1"/>
  <c r="E83" i="34"/>
  <c r="F83" i="34" s="1"/>
  <c r="E82" i="34"/>
  <c r="F82" i="34" s="1"/>
  <c r="E78" i="34"/>
  <c r="F78" i="34" s="1"/>
  <c r="D92" i="34"/>
  <c r="G80" i="34"/>
  <c r="H80" i="34" s="1"/>
  <c r="G87" i="34"/>
  <c r="H87" i="34" s="1"/>
  <c r="G84" i="34"/>
  <c r="H84" i="34" s="1"/>
  <c r="G88" i="34"/>
  <c r="H88" i="34" s="1"/>
  <c r="G79" i="34"/>
  <c r="H79" i="34" s="1"/>
  <c r="G83" i="34"/>
  <c r="H83" i="34" s="1"/>
  <c r="G85" i="34"/>
  <c r="H85" i="34" s="1"/>
  <c r="E81" i="34"/>
  <c r="F81" i="34" s="1"/>
  <c r="E77" i="34"/>
  <c r="F77" i="34" s="1"/>
  <c r="G86" i="34"/>
  <c r="H86" i="34" s="1"/>
  <c r="G82" i="34"/>
  <c r="H82" i="34" s="1"/>
  <c r="G90" i="34"/>
  <c r="H90" i="34" s="1"/>
  <c r="G77" i="34"/>
  <c r="H79" i="37"/>
  <c r="G93" i="37"/>
  <c r="F80" i="37"/>
  <c r="E93" i="37"/>
  <c r="H78" i="37"/>
  <c r="E92" i="34" l="1"/>
  <c r="L98" i="34" s="1"/>
  <c r="K99" i="37"/>
  <c r="H77" i="34"/>
  <c r="G92" i="34"/>
  <c r="L114" i="37"/>
  <c r="N98" i="37"/>
  <c r="O98" i="37" s="1"/>
  <c r="M98" i="37"/>
  <c r="L98" i="37"/>
  <c r="K98" i="37"/>
  <c r="M99" i="37"/>
  <c r="N99" i="37"/>
  <c r="O99" i="37" s="1"/>
  <c r="L99" i="37"/>
  <c r="N98" i="34" l="1"/>
  <c r="R98" i="34" s="1"/>
  <c r="M98" i="34"/>
  <c r="K98" i="34"/>
  <c r="L97" i="34"/>
  <c r="M97" i="34"/>
  <c r="K97" i="34"/>
  <c r="N97" i="34"/>
  <c r="R97" i="34" s="1"/>
  <c r="K116" i="34"/>
  <c r="K117" i="34" s="1"/>
  <c r="E99" i="37"/>
  <c r="E98" i="37"/>
  <c r="L115" i="37"/>
  <c r="K104" i="37" l="1"/>
  <c r="K37" i="37" s="1"/>
  <c r="O98" i="34"/>
  <c r="P98" i="34"/>
  <c r="Q98" i="34"/>
  <c r="O97" i="34"/>
  <c r="P97" i="34"/>
  <c r="Q97" i="34"/>
  <c r="M104" i="37"/>
  <c r="N37" i="37" s="1"/>
  <c r="G97" i="34"/>
  <c r="G98" i="34"/>
  <c r="N104" i="37"/>
  <c r="L37" i="37" s="1"/>
  <c r="L104" i="37"/>
  <c r="M37" i="37" s="1"/>
  <c r="O104" i="37"/>
  <c r="O37" i="37" s="1"/>
  <c r="C98" i="34" l="1"/>
  <c r="D98" i="34"/>
  <c r="C97" i="34"/>
  <c r="K106" i="34"/>
  <c r="K35" i="34" s="1"/>
  <c r="O106" i="34"/>
  <c r="O35" i="34" s="1"/>
  <c r="M106" i="34"/>
  <c r="N35" i="34" s="1"/>
  <c r="E98" i="34"/>
  <c r="E97" i="34"/>
  <c r="D97" i="34"/>
  <c r="N106" i="34"/>
  <c r="L35" i="34" s="1"/>
  <c r="L106" i="34"/>
  <c r="M35" i="34" s="1"/>
  <c r="M103" i="34" l="1"/>
  <c r="N32" i="34" s="1"/>
  <c r="N103" i="34"/>
  <c r="L32" i="34" s="1"/>
  <c r="L104" i="34"/>
  <c r="M33" i="34" s="1"/>
  <c r="O103" i="34"/>
  <c r="O32" i="34" s="1"/>
  <c r="K103" i="34"/>
  <c r="K32" i="34" s="1"/>
  <c r="L103" i="34"/>
  <c r="M32" i="34" s="1"/>
  <c r="N104" i="34"/>
  <c r="L33" i="34" s="1"/>
  <c r="O104" i="34"/>
  <c r="O33" i="34" s="1"/>
  <c r="M104" i="34"/>
  <c r="N33" i="34" s="1"/>
  <c r="K104" i="34"/>
  <c r="K33" i="34" s="1"/>
  <c r="O105" i="34"/>
  <c r="O34" i="34" s="1"/>
  <c r="N105" i="34"/>
  <c r="L34" i="34" s="1"/>
  <c r="L105" i="34"/>
  <c r="M34" i="34" s="1"/>
  <c r="K105" i="34"/>
  <c r="K34" i="34" s="1"/>
  <c r="M105" i="34"/>
  <c r="N34" i="34" s="1"/>
</calcChain>
</file>

<file path=xl/sharedStrings.xml><?xml version="1.0" encoding="utf-8"?>
<sst xmlns="http://schemas.openxmlformats.org/spreadsheetml/2006/main" count="367" uniqueCount="177">
  <si>
    <t>基準期間</t>
    <rPh sb="0" eb="2">
      <t>キジュン</t>
    </rPh>
    <rPh sb="2" eb="4">
      <t>キカン</t>
    </rPh>
    <phoneticPr fontId="2"/>
  </si>
  <si>
    <t>2018年11月～2019年3月</t>
    <rPh sb="4" eb="5">
      <t>ネン</t>
    </rPh>
    <rPh sb="7" eb="8">
      <t>ツキ</t>
    </rPh>
    <rPh sb="13" eb="14">
      <t>ネン</t>
    </rPh>
    <rPh sb="15" eb="16">
      <t>ツキ</t>
    </rPh>
    <phoneticPr fontId="2"/>
  </si>
  <si>
    <t>2019年11月～2020年3月</t>
    <rPh sb="4" eb="5">
      <t>ネン</t>
    </rPh>
    <rPh sb="7" eb="8">
      <t>ツキ</t>
    </rPh>
    <rPh sb="13" eb="14">
      <t>ネン</t>
    </rPh>
    <rPh sb="15" eb="16">
      <t>ツキ</t>
    </rPh>
    <phoneticPr fontId="2"/>
  </si>
  <si>
    <t>2020年11月～2021年3月</t>
    <rPh sb="4" eb="5">
      <t>ネン</t>
    </rPh>
    <rPh sb="7" eb="8">
      <t>ツキ</t>
    </rPh>
    <rPh sb="13" eb="14">
      <t>ネン</t>
    </rPh>
    <rPh sb="15" eb="16">
      <t>ツキ</t>
    </rPh>
    <phoneticPr fontId="2"/>
  </si>
  <si>
    <t>2021年11月～2022年3月</t>
    <rPh sb="4" eb="5">
      <t>ネン</t>
    </rPh>
    <rPh sb="7" eb="8">
      <t>ツキ</t>
    </rPh>
    <rPh sb="13" eb="14">
      <t>ネン</t>
    </rPh>
    <rPh sb="15" eb="16">
      <t>ツキ</t>
    </rPh>
    <phoneticPr fontId="2"/>
  </si>
  <si>
    <t>2018年</t>
    <rPh sb="4" eb="5">
      <t>ネン</t>
    </rPh>
    <phoneticPr fontId="2"/>
  </si>
  <si>
    <t>2019年</t>
    <rPh sb="4" eb="5">
      <t>ネン</t>
    </rPh>
    <phoneticPr fontId="2"/>
  </si>
  <si>
    <t>2020年</t>
    <rPh sb="4" eb="5">
      <t>ネン</t>
    </rPh>
    <phoneticPr fontId="2"/>
  </si>
  <si>
    <t>2021年</t>
    <rPh sb="4" eb="5">
      <t>ネン</t>
    </rPh>
    <phoneticPr fontId="2"/>
  </si>
  <si>
    <t>月平均売上高</t>
    <rPh sb="0" eb="3">
      <t>ツキヘイキン</t>
    </rPh>
    <rPh sb="3" eb="6">
      <t>ウリアゲダカ</t>
    </rPh>
    <phoneticPr fontId="2"/>
  </si>
  <si>
    <t>事業復活支援金給付額計算（白色申告等の場合）</t>
    <rPh sb="13" eb="14">
      <t>シロ</t>
    </rPh>
    <phoneticPr fontId="2"/>
  </si>
  <si>
    <t>事業復活支援金給付額計算（中小法人・青色申告等）</t>
    <rPh sb="13" eb="17">
      <t>チュウショウホウジン</t>
    </rPh>
    <rPh sb="18" eb="19">
      <t>アオ</t>
    </rPh>
    <phoneticPr fontId="2"/>
  </si>
  <si>
    <t>売上高減少率</t>
    <rPh sb="0" eb="2">
      <t>ウリアゲ</t>
    </rPh>
    <rPh sb="2" eb="3">
      <t>ダカ</t>
    </rPh>
    <rPh sb="3" eb="6">
      <t>ゲンショウリツ</t>
    </rPh>
    <phoneticPr fontId="2"/>
  </si>
  <si>
    <t>個人</t>
    <rPh sb="0" eb="2">
      <t>コジン</t>
    </rPh>
    <phoneticPr fontId="2"/>
  </si>
  <si>
    <t>法人</t>
    <rPh sb="0" eb="2">
      <t>ホウジン</t>
    </rPh>
    <phoneticPr fontId="2"/>
  </si>
  <si>
    <t>▲５０％以上　</t>
    <phoneticPr fontId="2"/>
  </si>
  <si>
    <t>▲３０％以上５０％未満</t>
    <phoneticPr fontId="2"/>
  </si>
  <si>
    <t>非表示エリア</t>
    <rPh sb="0" eb="3">
      <t>ヒヒョウジ</t>
    </rPh>
    <phoneticPr fontId="2"/>
  </si>
  <si>
    <t>以下、非表示エリア</t>
    <rPh sb="0" eb="2">
      <t>イカ</t>
    </rPh>
    <rPh sb="3" eb="6">
      <t>ヒヒョウジ</t>
    </rPh>
    <phoneticPr fontId="2"/>
  </si>
  <si>
    <t>RANK</t>
    <phoneticPr fontId="2"/>
  </si>
  <si>
    <t>全体</t>
    <rPh sb="0" eb="2">
      <t>ゼンタイ</t>
    </rPh>
    <phoneticPr fontId="2"/>
  </si>
  <si>
    <t>30-50</t>
    <phoneticPr fontId="2"/>
  </si>
  <si>
    <t>50以上</t>
    <rPh sb="2" eb="4">
      <t>イジョウ</t>
    </rPh>
    <phoneticPr fontId="2"/>
  </si>
  <si>
    <t>１億以下</t>
    <rPh sb="1" eb="2">
      <t>オク</t>
    </rPh>
    <rPh sb="2" eb="4">
      <t>イカ</t>
    </rPh>
    <phoneticPr fontId="2"/>
  </si>
  <si>
    <t>1億円超～5億円</t>
    <phoneticPr fontId="2"/>
  </si>
  <si>
    <t>5億円超</t>
  </si>
  <si>
    <t>④ 人格別申請可能額</t>
    <rPh sb="2" eb="4">
      <t>ジンカク</t>
    </rPh>
    <rPh sb="4" eb="5">
      <t>ベツ</t>
    </rPh>
    <rPh sb="5" eb="10">
      <t>シンセイカノウガク</t>
    </rPh>
    <phoneticPr fontId="2"/>
  </si>
  <si>
    <t>人格</t>
    <rPh sb="0" eb="2">
      <t>ジンカク</t>
    </rPh>
    <phoneticPr fontId="2"/>
  </si>
  <si>
    <t>減少率区分</t>
    <rPh sb="0" eb="2">
      <t>ゲンショウ</t>
    </rPh>
    <rPh sb="2" eb="3">
      <t>リツ</t>
    </rPh>
    <rPh sb="3" eb="5">
      <t>クブン</t>
    </rPh>
    <phoneticPr fontId="2"/>
  </si>
  <si>
    <t>基準期間</t>
    <rPh sb="0" eb="4">
      <t>キジュンキカン</t>
    </rPh>
    <phoneticPr fontId="2"/>
  </si>
  <si>
    <t>対象月</t>
    <rPh sb="0" eb="2">
      <t>タイショウ</t>
    </rPh>
    <rPh sb="2" eb="3">
      <t>ツキ</t>
    </rPh>
    <phoneticPr fontId="2"/>
  </si>
  <si>
    <t>増減率</t>
    <rPh sb="0" eb="3">
      <t>ゾウゲンリツ</t>
    </rPh>
    <phoneticPr fontId="2"/>
  </si>
  <si>
    <t>申請可能額</t>
    <rPh sb="0" eb="5">
      <t>シンセイカノウガク</t>
    </rPh>
    <phoneticPr fontId="2"/>
  </si>
  <si>
    <t>対象月</t>
    <rPh sb="0" eb="3">
      <t>タイショウヅキ</t>
    </rPh>
    <phoneticPr fontId="2"/>
  </si>
  <si>
    <t>減少率30%～50%未満</t>
    <rPh sb="0" eb="3">
      <t>ゲンショウリツ</t>
    </rPh>
    <rPh sb="10" eb="12">
      <t>ミマン</t>
    </rPh>
    <phoneticPr fontId="2"/>
  </si>
  <si>
    <t>減少率-50%以上</t>
    <rPh sb="0" eb="3">
      <t>ゲンショウリツ</t>
    </rPh>
    <rPh sb="7" eb="9">
      <t>イジョウ</t>
    </rPh>
    <phoneticPr fontId="2"/>
  </si>
  <si>
    <t>減少率区分</t>
    <rPh sb="0" eb="3">
      <t>ゲンショウリツ</t>
    </rPh>
    <rPh sb="3" eb="5">
      <t>クブン</t>
    </rPh>
    <phoneticPr fontId="2"/>
  </si>
  <si>
    <r>
      <rPr>
        <b/>
        <sz val="10"/>
        <color rgb="FF000000"/>
        <rFont val="Yu Gothic"/>
        <family val="3"/>
        <charset val="128"/>
        <scheme val="minor"/>
      </rPr>
      <t>年間売上高</t>
    </r>
    <r>
      <rPr>
        <b/>
        <sz val="12"/>
        <color rgb="FF000000"/>
        <rFont val="Yu Gothic"/>
        <family val="3"/>
        <charset val="128"/>
        <scheme val="minor"/>
      </rPr>
      <t xml:space="preserve">
1億円以下</t>
    </r>
    <rPh sb="2" eb="5">
      <t>ウリアゲダカ</t>
    </rPh>
    <rPh sb="7" eb="9">
      <t>オクエン</t>
    </rPh>
    <rPh sb="9" eb="11">
      <t>イカ</t>
    </rPh>
    <phoneticPr fontId="2"/>
  </si>
  <si>
    <r>
      <rPr>
        <b/>
        <sz val="10"/>
        <color rgb="FF000000"/>
        <rFont val="Yu Gothic"/>
        <family val="3"/>
        <charset val="128"/>
        <scheme val="minor"/>
      </rPr>
      <t>年間売上高</t>
    </r>
    <r>
      <rPr>
        <b/>
        <sz val="12"/>
        <color rgb="FF000000"/>
        <rFont val="Yu Gothic"/>
        <family val="3"/>
        <charset val="128"/>
        <scheme val="minor"/>
      </rPr>
      <t xml:space="preserve">
1億円超～5億円</t>
    </r>
    <rPh sb="2" eb="5">
      <t>ウリアゲダカ</t>
    </rPh>
    <rPh sb="7" eb="9">
      <t>オクエン</t>
    </rPh>
    <rPh sb="9" eb="10">
      <t>チョウ</t>
    </rPh>
    <rPh sb="12" eb="13">
      <t>オク</t>
    </rPh>
    <rPh sb="13" eb="14">
      <t>エン</t>
    </rPh>
    <phoneticPr fontId="2"/>
  </si>
  <si>
    <r>
      <rPr>
        <b/>
        <sz val="10"/>
        <color rgb="FF000000"/>
        <rFont val="Yu Gothic"/>
        <family val="3"/>
        <charset val="128"/>
        <scheme val="minor"/>
      </rPr>
      <t>年間売上高</t>
    </r>
    <r>
      <rPr>
        <b/>
        <sz val="12"/>
        <color rgb="FF000000"/>
        <rFont val="Yu Gothic"/>
        <family val="3"/>
        <charset val="128"/>
        <scheme val="minor"/>
      </rPr>
      <t xml:space="preserve">
5億円超</t>
    </r>
    <rPh sb="2" eb="5">
      <t>ウリアゲダカ</t>
    </rPh>
    <rPh sb="7" eb="8">
      <t>オク</t>
    </rPh>
    <rPh sb="8" eb="9">
      <t>エン</t>
    </rPh>
    <rPh sb="9" eb="10">
      <t>チョウ</t>
    </rPh>
    <phoneticPr fontId="2"/>
  </si>
  <si>
    <t>④ 人格別申請可能額に出力する。</t>
    <rPh sb="2" eb="4">
      <t>ジンカク</t>
    </rPh>
    <rPh sb="4" eb="5">
      <t>ベツ</t>
    </rPh>
    <rPh sb="5" eb="10">
      <t>シンセイカノウガク</t>
    </rPh>
    <rPh sb="11" eb="13">
      <t>シュツリョク</t>
    </rPh>
    <phoneticPr fontId="2"/>
  </si>
  <si>
    <t>人格等</t>
    <rPh sb="0" eb="2">
      <t>ジンカク</t>
    </rPh>
    <rPh sb="2" eb="3">
      <t>トウ</t>
    </rPh>
    <phoneticPr fontId="2"/>
  </si>
  <si>
    <t>申請可能額</t>
    <rPh sb="0" eb="4">
      <t>シンセイカノウ</t>
    </rPh>
    <rPh sb="4" eb="5">
      <t>ガク</t>
    </rPh>
    <phoneticPr fontId="2"/>
  </si>
  <si>
    <t>個人（青色申告）</t>
    <rPh sb="0" eb="2">
      <t>コジン</t>
    </rPh>
    <rPh sb="3" eb="7">
      <t>アオイロシンコク</t>
    </rPh>
    <phoneticPr fontId="2"/>
  </si>
  <si>
    <t>給付上限額テーブル（人格別 申請可能額算出テーブルで引用）</t>
    <rPh sb="0" eb="2">
      <t>キュウフ</t>
    </rPh>
    <rPh sb="2" eb="4">
      <t>ジョウゲン</t>
    </rPh>
    <rPh sb="14" eb="19">
      <t>シンセイカノウガク</t>
    </rPh>
    <rPh sb="26" eb="28">
      <t>インヨウ</t>
    </rPh>
    <phoneticPr fontId="2"/>
  </si>
  <si>
    <t>1位表示</t>
    <rPh sb="1" eb="2">
      <t>イ</t>
    </rPh>
    <rPh sb="2" eb="4">
      <t>ヒョウジ</t>
    </rPh>
    <phoneticPr fontId="2"/>
  </si>
  <si>
    <t>給付上限額テーブル（申請可能額算出テーブルで引用）</t>
    <rPh sb="0" eb="2">
      <t>キュウフ</t>
    </rPh>
    <rPh sb="2" eb="4">
      <t>ジョウゲン</t>
    </rPh>
    <rPh sb="10" eb="15">
      <t>シンセイカノウガク</t>
    </rPh>
    <rPh sb="22" eb="24">
      <t>インヨウ</t>
    </rPh>
    <phoneticPr fontId="2"/>
  </si>
  <si>
    <t>⑤ 申請可能額</t>
    <rPh sb="2" eb="7">
      <t>シンセイカノウガク</t>
    </rPh>
    <phoneticPr fontId="2"/>
  </si>
  <si>
    <t>給付額計算値</t>
    <rPh sb="0" eb="3">
      <t>キュウフガク</t>
    </rPh>
    <rPh sb="3" eb="6">
      <t>ケイサンチ</t>
    </rPh>
    <phoneticPr fontId="2"/>
  </si>
  <si>
    <r>
      <rPr>
        <b/>
        <sz val="12"/>
        <color rgb="FFFF0000"/>
        <rFont val="Yu Gothic"/>
        <family val="3"/>
        <charset val="128"/>
        <scheme val="minor"/>
      </rPr>
      <t>VLOOKUP関数テーブル</t>
    </r>
    <r>
      <rPr>
        <b/>
        <sz val="12"/>
        <color theme="1"/>
        <rFont val="Yu Gothic"/>
        <family val="3"/>
        <charset val="128"/>
        <scheme val="minor"/>
      </rPr>
      <t>（人格別の対象期間・対象月・申請可能額を抽出）</t>
    </r>
    <rPh sb="7" eb="9">
      <t>カンスウ</t>
    </rPh>
    <rPh sb="14" eb="17">
      <t>ジンカクベツ</t>
    </rPh>
    <phoneticPr fontId="2"/>
  </si>
  <si>
    <t>法人：年間売上高1億円以下</t>
    <rPh sb="0" eb="2">
      <t>ホウジン</t>
    </rPh>
    <phoneticPr fontId="2"/>
  </si>
  <si>
    <t>法人：年間売上高1億円超～5億円</t>
    <rPh sb="0" eb="2">
      <t>ホウジン</t>
    </rPh>
    <phoneticPr fontId="2"/>
  </si>
  <si>
    <t>法人：年間売上高5億円超</t>
    <rPh sb="0" eb="2">
      <t>ホウジン</t>
    </rPh>
    <phoneticPr fontId="2"/>
  </si>
  <si>
    <t>個人：青色申告</t>
    <rPh sb="0" eb="2">
      <t>コジン</t>
    </rPh>
    <rPh sb="3" eb="7">
      <t>アオイロシンコク</t>
    </rPh>
    <phoneticPr fontId="2"/>
  </si>
  <si>
    <t>減少率区分の適用判断
各人格の金額上位に「１」</t>
    <rPh sb="11" eb="12">
      <t>カク</t>
    </rPh>
    <rPh sb="12" eb="14">
      <t>ジンカク</t>
    </rPh>
    <rPh sb="15" eb="17">
      <t>キンガク</t>
    </rPh>
    <rPh sb="17" eb="19">
      <t>ジョウイ</t>
    </rPh>
    <phoneticPr fontId="2"/>
  </si>
  <si>
    <t>減少率区分の適用判断
人格の金額上位に「１」</t>
    <rPh sb="11" eb="13">
      <t>ジンカク</t>
    </rPh>
    <rPh sb="14" eb="16">
      <t>キンガク</t>
    </rPh>
    <rPh sb="16" eb="18">
      <t>ジョウイ</t>
    </rPh>
    <phoneticPr fontId="2"/>
  </si>
  <si>
    <t>個人：白色申告等</t>
    <rPh sb="0" eb="2">
      <t>コジン</t>
    </rPh>
    <rPh sb="3" eb="5">
      <t>シロイロ</t>
    </rPh>
    <rPh sb="5" eb="7">
      <t>シンコク</t>
    </rPh>
    <rPh sb="7" eb="8">
      <t>トウ</t>
    </rPh>
    <phoneticPr fontId="2"/>
  </si>
  <si>
    <t>期間対象</t>
    <rPh sb="2" eb="4">
      <t>タイショウ</t>
    </rPh>
    <phoneticPr fontId="2"/>
  </si>
  <si>
    <t>メッセージ</t>
    <phoneticPr fontId="2"/>
  </si>
  <si>
    <t>① 事業復活支援金の基準期間・対象月の事業収入の入力状況</t>
    <rPh sb="2" eb="9">
      <t>ジギョウフッカツシエンキン</t>
    </rPh>
    <rPh sb="10" eb="14">
      <t>キジュンキカン</t>
    </rPh>
    <rPh sb="15" eb="17">
      <t>タイショウ</t>
    </rPh>
    <rPh sb="17" eb="18">
      <t>ヅキ</t>
    </rPh>
    <rPh sb="19" eb="23">
      <t>ジギョウシュウニュウ</t>
    </rPh>
    <rPh sb="24" eb="26">
      <t>ニュウリョク</t>
    </rPh>
    <rPh sb="26" eb="28">
      <t>ジョウキョウ</t>
    </rPh>
    <phoneticPr fontId="2"/>
  </si>
  <si>
    <t>未入力</t>
    <rPh sb="0" eb="3">
      <t>ミニュウリョク</t>
    </rPh>
    <phoneticPr fontId="2"/>
  </si>
  <si>
    <t>入力あり</t>
    <rPh sb="0" eb="2">
      <t>ニュウリョク</t>
    </rPh>
    <phoneticPr fontId="2"/>
  </si>
  <si>
    <t>給付額最大値抽出テーブルが０である場合、「対象月なし」出力。</t>
    <rPh sb="17" eb="19">
      <t>バアイ</t>
    </rPh>
    <rPh sb="21" eb="24">
      <t>タイショウヅキ</t>
    </rPh>
    <rPh sb="27" eb="29">
      <t>シュツリョク</t>
    </rPh>
    <phoneticPr fontId="2"/>
  </si>
  <si>
    <t>対象月なし</t>
    <rPh sb="0" eb="3">
      <t>タイショウヅキ</t>
    </rPh>
    <phoneticPr fontId="2"/>
  </si>
  <si>
    <t>対象月あり</t>
    <rPh sb="0" eb="3">
      <t>タイショウヅキ</t>
    </rPh>
    <phoneticPr fontId="2"/>
  </si>
  <si>
    <t>１＝入力あり、２＝対象月なしの場合、「対象月なし」出力。</t>
    <rPh sb="2" eb="4">
      <t>ニュウリョク</t>
    </rPh>
    <rPh sb="9" eb="12">
      <t>タイショウヅキ</t>
    </rPh>
    <rPh sb="15" eb="17">
      <t>バアイ</t>
    </rPh>
    <phoneticPr fontId="2"/>
  </si>
  <si>
    <t>売上未入力</t>
    <rPh sb="0" eb="2">
      <t>ウリアゲ</t>
    </rPh>
    <rPh sb="2" eb="5">
      <t>ミニュウリョク</t>
    </rPh>
    <phoneticPr fontId="2"/>
  </si>
  <si>
    <t>☜J24へ出力</t>
    <rPh sb="5" eb="7">
      <t>シュツリョク</t>
    </rPh>
    <phoneticPr fontId="2"/>
  </si>
  <si>
    <t>☜I29へ出力</t>
    <rPh sb="5" eb="7">
      <t>シュツリョク</t>
    </rPh>
    <phoneticPr fontId="2"/>
  </si>
  <si>
    <t>入力数</t>
    <rPh sb="0" eb="2">
      <t>ニュウリョク</t>
    </rPh>
    <rPh sb="2" eb="3">
      <t>スウ</t>
    </rPh>
    <phoneticPr fontId="2"/>
  </si>
  <si>
    <t>未入力識別「1」</t>
    <rPh sb="0" eb="3">
      <t>ミニュウリョク</t>
    </rPh>
    <rPh sb="3" eb="5">
      <t>シキベツ</t>
    </rPh>
    <phoneticPr fontId="2"/>
  </si>
  <si>
    <r>
      <t xml:space="preserve">入力中識別
</t>
    </r>
    <r>
      <rPr>
        <sz val="7"/>
        <color theme="1"/>
        <rFont val="Yu Gothic"/>
        <family val="3"/>
        <charset val="128"/>
        <scheme val="minor"/>
      </rPr>
      <t>「月数」</t>
    </r>
    <rPh sb="0" eb="2">
      <t>ニュウリョク</t>
    </rPh>
    <rPh sb="2" eb="3">
      <t>チュウ</t>
    </rPh>
    <rPh sb="3" eb="5">
      <t>シキベツ</t>
    </rPh>
    <rPh sb="7" eb="9">
      <t>ツキスウ</t>
    </rPh>
    <phoneticPr fontId="2"/>
  </si>
  <si>
    <t>入力了識別「1」</t>
    <rPh sb="0" eb="2">
      <t>ニュウリョク</t>
    </rPh>
    <rPh sb="2" eb="3">
      <t>リョウ</t>
    </rPh>
    <rPh sb="3" eb="5">
      <t>シキベツ</t>
    </rPh>
    <phoneticPr fontId="2"/>
  </si>
  <si>
    <t>入力中メッセージ</t>
    <rPh sb="0" eb="3">
      <t>ニュウリョクチュウ</t>
    </rPh>
    <phoneticPr fontId="2"/>
  </si>
  <si>
    <t>O列への出力メッセージ</t>
    <rPh sb="1" eb="2">
      <t>レツ</t>
    </rPh>
    <rPh sb="4" eb="6">
      <t>シュツリョク</t>
    </rPh>
    <phoneticPr fontId="2"/>
  </si>
  <si>
    <t xml:space="preserve"> 減少率別給付額計算テーブル</t>
    <rPh sb="1" eb="4">
      <t>ゲンショウリツ</t>
    </rPh>
    <rPh sb="4" eb="5">
      <t>ベツ</t>
    </rPh>
    <rPh sb="5" eb="7">
      <t>キュウフ</t>
    </rPh>
    <rPh sb="7" eb="8">
      <t>ガク</t>
    </rPh>
    <rPh sb="8" eb="10">
      <t>ケイサン</t>
    </rPh>
    <phoneticPr fontId="2"/>
  </si>
  <si>
    <t>　2区分については、1位のみを別列で表示</t>
    <rPh sb="15" eb="16">
      <t>ベツ</t>
    </rPh>
    <rPh sb="16" eb="17">
      <t>レツ</t>
    </rPh>
    <phoneticPr fontId="2"/>
  </si>
  <si>
    <t>人格別申請可能額算出テーブル</t>
    <rPh sb="0" eb="3">
      <t>ジンカクベツ</t>
    </rPh>
    <phoneticPr fontId="2"/>
  </si>
  <si>
    <r>
      <rPr>
        <b/>
        <sz val="12"/>
        <color rgb="FFFF0000"/>
        <rFont val="Yu Gothic"/>
        <family val="3"/>
        <charset val="128"/>
        <scheme val="minor"/>
      </rPr>
      <t>VLOOKUP関数テーブル</t>
    </r>
    <r>
      <rPr>
        <b/>
        <sz val="12"/>
        <color theme="1"/>
        <rFont val="Yu Gothic"/>
        <family val="3"/>
        <charset val="128"/>
        <scheme val="minor"/>
      </rPr>
      <t>（減少率区分別に給付可能額を抽出）　　※給付額計算値が同額の場合最終行のデータを抽出する。</t>
    </r>
    <rPh sb="7" eb="9">
      <t>カンスウ</t>
    </rPh>
    <rPh sb="14" eb="17">
      <t>ゲンショウリツ</t>
    </rPh>
    <rPh sb="17" eb="19">
      <t>クブン</t>
    </rPh>
    <rPh sb="19" eb="20">
      <t>ベツ</t>
    </rPh>
    <rPh sb="21" eb="23">
      <t>キュウフ</t>
    </rPh>
    <rPh sb="23" eb="25">
      <t>カノウ</t>
    </rPh>
    <rPh sb="25" eb="26">
      <t>ガク</t>
    </rPh>
    <rPh sb="27" eb="29">
      <t>チュウシュツ</t>
    </rPh>
    <rPh sb="33" eb="36">
      <t>キュウフガク</t>
    </rPh>
    <rPh sb="36" eb="39">
      <t>ケイサンチ</t>
    </rPh>
    <rPh sb="40" eb="42">
      <t>ドウガク</t>
    </rPh>
    <rPh sb="43" eb="45">
      <t>バアイ</t>
    </rPh>
    <rPh sb="45" eb="48">
      <t>サイシュウギョウ</t>
    </rPh>
    <rPh sb="53" eb="55">
      <t>チュウシュツ</t>
    </rPh>
    <phoneticPr fontId="2"/>
  </si>
  <si>
    <r>
      <rPr>
        <b/>
        <sz val="12"/>
        <color rgb="FFFF0000"/>
        <rFont val="Yu Gothic"/>
        <family val="3"/>
        <charset val="128"/>
        <scheme val="minor"/>
      </rPr>
      <t>VLOOKUP関数テーブル</t>
    </r>
    <r>
      <rPr>
        <b/>
        <sz val="12"/>
        <color theme="1"/>
        <rFont val="Yu Gothic"/>
        <family val="3"/>
        <charset val="128"/>
        <scheme val="minor"/>
      </rPr>
      <t>（人格別の対象期間・対象月・申請可能額を抽出）</t>
    </r>
    <rPh sb="7" eb="9">
      <t>カンスウ</t>
    </rPh>
    <rPh sb="14" eb="17">
      <t>ジンカクベツ</t>
    </rPh>
    <rPh sb="18" eb="20">
      <t>タイショウ</t>
    </rPh>
    <rPh sb="20" eb="22">
      <t>キカン</t>
    </rPh>
    <rPh sb="23" eb="25">
      <t>タイショウ</t>
    </rPh>
    <rPh sb="25" eb="26">
      <t>ヅキ</t>
    </rPh>
    <rPh sb="27" eb="29">
      <t>シンセイ</t>
    </rPh>
    <rPh sb="29" eb="31">
      <t>カノウ</t>
    </rPh>
    <rPh sb="31" eb="32">
      <t>ガク</t>
    </rPh>
    <rPh sb="33" eb="35">
      <t>チュウシュツ</t>
    </rPh>
    <phoneticPr fontId="2"/>
  </si>
  <si>
    <t>④ 申請可能額に出力する。</t>
    <rPh sb="2" eb="7">
      <t>シンセイカノウガク</t>
    </rPh>
    <rPh sb="8" eb="10">
      <t>シュツリョク</t>
    </rPh>
    <phoneticPr fontId="2"/>
  </si>
  <si>
    <t>対象月有無判定テーブル　（減少率別給付額計算テーブルより引用）</t>
    <rPh sb="0" eb="3">
      <t>タイショウヅキ</t>
    </rPh>
    <rPh sb="3" eb="5">
      <t>ウム</t>
    </rPh>
    <rPh sb="5" eb="7">
      <t>ハンテイ</t>
    </rPh>
    <rPh sb="13" eb="16">
      <t>ゲンショウリツ</t>
    </rPh>
    <rPh sb="16" eb="17">
      <t>ベツ</t>
    </rPh>
    <rPh sb="17" eb="19">
      <t>キュウフ</t>
    </rPh>
    <rPh sb="19" eb="20">
      <t>ガク</t>
    </rPh>
    <rPh sb="20" eb="22">
      <t>ケイサン</t>
    </rPh>
    <rPh sb="28" eb="30">
      <t>インヨウ</t>
    </rPh>
    <phoneticPr fontId="2"/>
  </si>
  <si>
    <t>合計</t>
    <rPh sb="0" eb="2">
      <t>ゴウケイ</t>
    </rPh>
    <phoneticPr fontId="2"/>
  </si>
  <si>
    <r>
      <t xml:space="preserve">申請可能額算出テーブル
</t>
    </r>
    <r>
      <rPr>
        <b/>
        <sz val="11"/>
        <color rgb="FFC00000"/>
        <rFont val="Yu Gothic"/>
        <family val="3"/>
        <charset val="128"/>
        <scheme val="minor"/>
      </rPr>
      <t>対象月ない場合「0」表示</t>
    </r>
    <rPh sb="0" eb="5">
      <t>シンセイカノウガク</t>
    </rPh>
    <rPh sb="5" eb="7">
      <t>サンシュツ</t>
    </rPh>
    <phoneticPr fontId="2"/>
  </si>
  <si>
    <r>
      <t xml:space="preserve">人格別 申請可能額算出テーブル     </t>
    </r>
    <r>
      <rPr>
        <b/>
        <sz val="11"/>
        <color rgb="FFC00000"/>
        <rFont val="Yu Gothic"/>
        <family val="3"/>
        <charset val="128"/>
        <scheme val="minor"/>
      </rPr>
      <t>対象月ない場合「0」表示</t>
    </r>
    <rPh sb="0" eb="3">
      <t>ジンカクベツ</t>
    </rPh>
    <rPh sb="4" eb="9">
      <t>シンセイカノウガク</t>
    </rPh>
    <rPh sb="9" eb="11">
      <t>サンシュツ</t>
    </rPh>
    <phoneticPr fontId="2"/>
  </si>
  <si>
    <t>基準期間・対象月の売上入力状況
（済＝1，未済＝0）</t>
    <rPh sb="9" eb="11">
      <t>ウリアゲ</t>
    </rPh>
    <rPh sb="13" eb="15">
      <t>ジョウキョウ</t>
    </rPh>
    <rPh sb="17" eb="18">
      <t>スミ</t>
    </rPh>
    <rPh sb="21" eb="22">
      <t>ミ</t>
    </rPh>
    <rPh sb="22" eb="23">
      <t>スミ</t>
    </rPh>
    <phoneticPr fontId="2"/>
  </si>
  <si>
    <t>非表示</t>
    <rPh sb="0" eb="3">
      <t>ヒヒョウジ</t>
    </rPh>
    <phoneticPr fontId="2"/>
  </si>
  <si>
    <t>基準期間の年間事業収入・対象月の売上入力状況
（済＝1，未済＝0）</t>
    <rPh sb="5" eb="11">
      <t>ネンカンジギョウシュウニュウ</t>
    </rPh>
    <rPh sb="16" eb="18">
      <t>ウリアゲ</t>
    </rPh>
    <rPh sb="20" eb="22">
      <t>ジョウキョウ</t>
    </rPh>
    <rPh sb="24" eb="25">
      <t>スミ</t>
    </rPh>
    <rPh sb="28" eb="29">
      <t>ミ</t>
    </rPh>
    <rPh sb="29" eb="30">
      <t>スミ</t>
    </rPh>
    <phoneticPr fontId="2"/>
  </si>
  <si>
    <t>■需要の減少による影響</t>
    <phoneticPr fontId="2"/>
  </si>
  <si>
    <t>■供給の制約による影響</t>
    <phoneticPr fontId="2"/>
  </si>
  <si>
    <t>.</t>
    <phoneticPr fontId="2"/>
  </si>
  <si>
    <t>個人：白色申告等</t>
    <rPh sb="0" eb="2">
      <t>コジン</t>
    </rPh>
    <rPh sb="3" eb="5">
      <t>シロイロ</t>
    </rPh>
    <rPh sb="5" eb="7">
      <t>シンコク</t>
    </rPh>
    <rPh sb="7" eb="8">
      <t>ナド</t>
    </rPh>
    <phoneticPr fontId="2"/>
  </si>
  <si>
    <t>　　　　 年間事業収入</t>
    <rPh sb="5" eb="7">
      <t>ネンカン</t>
    </rPh>
    <rPh sb="7" eb="11">
      <t>ジギョウシュウニュウ</t>
    </rPh>
    <phoneticPr fontId="2"/>
  </si>
  <si>
    <t>年間売上高
1億円以下</t>
    <rPh sb="2" eb="5">
      <t>ウリアゲダカ</t>
    </rPh>
    <rPh sb="7" eb="9">
      <t>オクエン</t>
    </rPh>
    <rPh sb="9" eb="11">
      <t>イカ</t>
    </rPh>
    <phoneticPr fontId="2"/>
  </si>
  <si>
    <t>年間売上高
1億円超～5億円</t>
    <rPh sb="2" eb="5">
      <t>ウリアゲダカ</t>
    </rPh>
    <rPh sb="7" eb="9">
      <t>オクエン</t>
    </rPh>
    <rPh sb="9" eb="10">
      <t>チョウ</t>
    </rPh>
    <rPh sb="12" eb="13">
      <t>オク</t>
    </rPh>
    <rPh sb="13" eb="14">
      <t>エン</t>
    </rPh>
    <phoneticPr fontId="2"/>
  </si>
  <si>
    <t>年間売上高
5億円超</t>
    <rPh sb="2" eb="5">
      <t>ウリアゲダカ</t>
    </rPh>
    <rPh sb="7" eb="8">
      <t>オク</t>
    </rPh>
    <rPh sb="8" eb="9">
      <t>エン</t>
    </rPh>
    <rPh sb="9" eb="10">
      <t>チョウ</t>
    </rPh>
    <phoneticPr fontId="2"/>
  </si>
  <si>
    <t>▲５０％以上</t>
    <phoneticPr fontId="2"/>
  </si>
  <si>
    <t>給付上限額</t>
    <rPh sb="0" eb="2">
      <t>キュウフ</t>
    </rPh>
    <rPh sb="2" eb="4">
      <t>ジョウゲン</t>
    </rPh>
    <phoneticPr fontId="2"/>
  </si>
  <si>
    <t>スケジュール（1/24時点）</t>
    <rPh sb="11" eb="13">
      <t>ジテン</t>
    </rPh>
    <phoneticPr fontId="2"/>
  </si>
  <si>
    <t>＜申請期間＞　通常申請の場合　1/31～5/31</t>
    <rPh sb="1" eb="5">
      <t>シンセイキカン</t>
    </rPh>
    <rPh sb="7" eb="9">
      <t>ツウジョウ</t>
    </rPh>
    <rPh sb="9" eb="11">
      <t>シンセイ</t>
    </rPh>
    <rPh sb="12" eb="14">
      <t>バアイ</t>
    </rPh>
    <phoneticPr fontId="2"/>
  </si>
  <si>
    <t>　　　　　　　特例申請の場合　2/18～5/31</t>
    <rPh sb="7" eb="9">
      <t>トクレイ</t>
    </rPh>
    <rPh sb="9" eb="11">
      <t>シンセイ</t>
    </rPh>
    <rPh sb="12" eb="14">
      <t>バアイ</t>
    </rPh>
    <phoneticPr fontId="2"/>
  </si>
  <si>
    <t>＜事前確認期間＞　　　　　　　1/27～5/26</t>
    <rPh sb="1" eb="3">
      <t>ジゼン</t>
    </rPh>
    <rPh sb="3" eb="5">
      <t>カクニン</t>
    </rPh>
    <rPh sb="5" eb="7">
      <t>キカン</t>
    </rPh>
    <phoneticPr fontId="2"/>
  </si>
  <si>
    <t>＜差額給付再申請＞　　　　　   6月以降の予定</t>
  </si>
  <si>
    <t>（注１）登録確認機関で事前確認を受けてください。（一時支援金、月次支援金の受給者は不要）　　　
（注２）西方商工会では、事前確認をおこなっています。（事前予約制）</t>
    <rPh sb="4" eb="8">
      <t>トウロクカクニン</t>
    </rPh>
    <rPh sb="8" eb="10">
      <t>キカン</t>
    </rPh>
    <rPh sb="11" eb="13">
      <t>ジゼン</t>
    </rPh>
    <rPh sb="13" eb="15">
      <t>カクニン</t>
    </rPh>
    <rPh sb="16" eb="17">
      <t>ウ</t>
    </rPh>
    <rPh sb="49" eb="50">
      <t>チュウ</t>
    </rPh>
    <rPh sb="53" eb="55">
      <t>ニシカタ</t>
    </rPh>
    <rPh sb="55" eb="58">
      <t>ショウコウカイ</t>
    </rPh>
    <rPh sb="60" eb="62">
      <t>ジゼン</t>
    </rPh>
    <rPh sb="62" eb="64">
      <t>カクニン</t>
    </rPh>
    <rPh sb="75" eb="77">
      <t>ジゼン</t>
    </rPh>
    <rPh sb="77" eb="79">
      <t>ヨヤク</t>
    </rPh>
    <rPh sb="79" eb="80">
      <t>セイ</t>
    </rPh>
    <phoneticPr fontId="2"/>
  </si>
  <si>
    <t>（小数点第4位以下切捨て）</t>
  </si>
  <si>
    <t>営業時間 8:30～19:00（土日、祝日含む全日対応）</t>
  </si>
  <si>
    <t>相談ダイヤル</t>
  </si>
  <si>
    <t xml:space="preserve">事業復活支援金相談窓口 　フリー ダイヤル  </t>
    <phoneticPr fontId="2"/>
  </si>
  <si>
    <t xml:space="preserve"> 0120-789-140</t>
    <phoneticPr fontId="2"/>
  </si>
  <si>
    <r>
      <rPr>
        <b/>
        <sz val="12"/>
        <color rgb="FFC00000"/>
        <rFont val="Yu Gothic"/>
        <family val="3"/>
        <charset val="128"/>
        <scheme val="minor"/>
      </rPr>
      <t>上記に記載されたいずれかの新型コロナウイルス感染症の影響を受けたことについて、その裏付けとなる書類（※）の追加提出を求める場合があります。</t>
    </r>
    <r>
      <rPr>
        <b/>
        <sz val="12"/>
        <color theme="1"/>
        <rFont val="Yu Gothic"/>
        <family val="3"/>
        <charset val="128"/>
        <scheme val="minor"/>
      </rPr>
      <t xml:space="preserve">
</t>
    </r>
    <r>
      <rPr>
        <sz val="12"/>
        <color theme="1"/>
        <rFont val="Yu Gothic"/>
        <family val="3"/>
        <charset val="128"/>
        <scheme val="minor"/>
      </rPr>
      <t xml:space="preserve"> ※書類の具体例：自治体等の要請文、他者がコロナ禍を理由として休業・時短営業等を行ったことが分かる公表文、自らの事業との関連性を示す書類（店舗写真等） 等 </t>
    </r>
    <phoneticPr fontId="2"/>
  </si>
  <si>
    <r>
      <rPr>
        <b/>
        <sz val="12"/>
        <color theme="1"/>
        <rFont val="Yu Gothic"/>
        <family val="3"/>
        <charset val="128"/>
        <scheme val="minor"/>
      </rPr>
      <t>③ 消費者の外出・移動の自粛や、新しい生活様式への移行</t>
    </r>
    <r>
      <rPr>
        <sz val="12"/>
        <color theme="1"/>
        <rFont val="Yu Gothic"/>
        <family val="3"/>
        <charset val="128"/>
        <scheme val="minor"/>
      </rPr>
      <t xml:space="preserve"> に伴う、自らの財・サービスの</t>
    </r>
    <r>
      <rPr>
        <b/>
        <sz val="12"/>
        <color theme="1"/>
        <rFont val="Yu Gothic"/>
        <family val="3"/>
        <charset val="128"/>
        <scheme val="minor"/>
      </rPr>
      <t>個人需要の減少</t>
    </r>
    <phoneticPr fontId="2"/>
  </si>
  <si>
    <r>
      <rPr>
        <b/>
        <sz val="12"/>
        <color theme="1"/>
        <rFont val="Yu Gothic"/>
        <family val="3"/>
        <charset val="128"/>
        <scheme val="minor"/>
      </rPr>
      <t>④ 海外の都市封鎖その他のコロナ関連規制</t>
    </r>
    <r>
      <rPr>
        <sz val="12"/>
        <color theme="1"/>
        <rFont val="Yu Gothic"/>
        <family val="3"/>
        <charset val="128"/>
        <scheme val="minor"/>
      </rPr>
      <t xml:space="preserve"> に伴う、自らの財・サービスの</t>
    </r>
    <r>
      <rPr>
        <b/>
        <sz val="12"/>
        <color theme="1"/>
        <rFont val="Yu Gothic"/>
        <family val="3"/>
        <charset val="128"/>
        <scheme val="minor"/>
      </rPr>
      <t>海外現地需要の減少</t>
    </r>
    <phoneticPr fontId="2"/>
  </si>
  <si>
    <r>
      <rPr>
        <b/>
        <sz val="12"/>
        <color theme="1"/>
        <rFont val="Yu Gothic"/>
        <family val="3"/>
        <charset val="128"/>
        <scheme val="minor"/>
      </rPr>
      <t>⑤ コロナ関連の渡航制限等による 海外渡航客や訪日外国人旅行客の減少</t>
    </r>
    <r>
      <rPr>
        <sz val="12"/>
        <color theme="1"/>
        <rFont val="Yu Gothic"/>
        <family val="3"/>
        <charset val="128"/>
        <scheme val="minor"/>
      </rPr>
      <t xml:space="preserve"> に伴う、自らの財・サービスの</t>
    </r>
    <r>
      <rPr>
        <b/>
        <sz val="12"/>
        <color theme="1"/>
        <rFont val="Yu Gothic"/>
        <family val="3"/>
        <charset val="128"/>
        <scheme val="minor"/>
      </rPr>
      <t>個人消費機会の減少</t>
    </r>
    <phoneticPr fontId="2"/>
  </si>
  <si>
    <r>
      <rPr>
        <b/>
        <sz val="12"/>
        <color theme="1"/>
        <rFont val="Yu Gothic"/>
        <family val="3"/>
        <charset val="128"/>
        <scheme val="minor"/>
      </rPr>
      <t xml:space="preserve">⑥ 顧客・取引先※が①～⑤のいずれかの影響を受けたこと </t>
    </r>
    <r>
      <rPr>
        <sz val="12"/>
        <color theme="1"/>
        <rFont val="Yu Gothic"/>
        <family val="3"/>
        <charset val="128"/>
        <scheme val="minor"/>
      </rPr>
      <t>に伴う、自らの財・サービスへの</t>
    </r>
    <r>
      <rPr>
        <b/>
        <sz val="12"/>
        <color theme="1"/>
        <rFont val="Yu Gothic"/>
        <family val="3"/>
        <charset val="128"/>
        <scheme val="minor"/>
      </rPr>
      <t>発注の減少</t>
    </r>
    <r>
      <rPr>
        <sz val="12"/>
        <color theme="1"/>
        <rFont val="Yu Gothic"/>
        <family val="3"/>
        <charset val="128"/>
        <scheme val="minor"/>
      </rPr>
      <t xml:space="preserve">
　 ※ 顧客・取引先には他社を介在した間接的な顧客・取引先を含む</t>
    </r>
    <phoneticPr fontId="2"/>
  </si>
  <si>
    <r>
      <rPr>
        <b/>
        <sz val="12"/>
        <color theme="1"/>
        <rFont val="Yu Gothic"/>
        <family val="3"/>
        <charset val="128"/>
        <scheme val="minor"/>
      </rPr>
      <t>⑦ コロナ禍を理由とした供給減少や流通制限</t>
    </r>
    <r>
      <rPr>
        <sz val="12"/>
        <color theme="1"/>
        <rFont val="Yu Gothic"/>
        <family val="3"/>
        <charset val="128"/>
        <scheme val="minor"/>
      </rPr>
      <t xml:space="preserve"> に伴う、自らの財・サービスの提供に</t>
    </r>
    <r>
      <rPr>
        <b/>
        <sz val="12"/>
        <color theme="1"/>
        <rFont val="Yu Gothic"/>
        <family val="3"/>
        <charset val="128"/>
        <scheme val="minor"/>
      </rPr>
      <t>業務上不可欠な財・サービスの調達難</t>
    </r>
    <phoneticPr fontId="2"/>
  </si>
  <si>
    <r>
      <rPr>
        <b/>
        <sz val="12"/>
        <color theme="1"/>
        <rFont val="Yu Gothic"/>
        <family val="3"/>
        <charset val="128"/>
        <scheme val="minor"/>
      </rPr>
      <t xml:space="preserve">⑨ 国や地方自治体による 休業・時短営業やコロナ対策の要請 </t>
    </r>
    <r>
      <rPr>
        <sz val="12"/>
        <color theme="1"/>
        <rFont val="Yu Gothic"/>
        <family val="3"/>
        <charset val="128"/>
        <scheme val="minor"/>
      </rPr>
      <t>に伴う、自らの財・サービスの提供に</t>
    </r>
    <r>
      <rPr>
        <b/>
        <sz val="12"/>
        <color theme="1"/>
        <rFont val="Yu Gothic"/>
        <family val="3"/>
        <charset val="128"/>
        <scheme val="minor"/>
      </rPr>
      <t>業務上不可欠な就業者の就業制約</t>
    </r>
    <rPh sb="60" eb="62">
      <t>セイヤク</t>
    </rPh>
    <phoneticPr fontId="2"/>
  </si>
  <si>
    <r>
      <rPr>
        <b/>
        <sz val="12"/>
        <color rgb="FFC00000"/>
        <rFont val="Yu Gothic"/>
        <family val="3"/>
        <charset val="128"/>
        <scheme val="minor"/>
      </rPr>
      <t>※新型コロナウイルス感染症の影響とは関係のない以下の場合等は、給付要件を満た しません</t>
    </r>
    <r>
      <rPr>
        <sz val="12"/>
        <color theme="1"/>
        <rFont val="Yu Gothic"/>
        <family val="3"/>
        <charset val="128"/>
        <scheme val="minor"/>
      </rPr>
      <t xml:space="preserve">
• 実際に事業収入が減少したわけではないにも関わらず、</t>
    </r>
    <r>
      <rPr>
        <b/>
        <sz val="12"/>
        <color rgb="FFC00000"/>
        <rFont val="Yu Gothic"/>
        <family val="3"/>
        <charset val="128"/>
        <scheme val="minor"/>
      </rPr>
      <t>通常事業収入を得られない時期</t>
    </r>
    <r>
      <rPr>
        <b/>
        <sz val="12"/>
        <color rgb="FFFF0000"/>
        <rFont val="Yu Gothic"/>
        <family val="3"/>
        <charset val="128"/>
        <scheme val="minor"/>
      </rPr>
      <t xml:space="preserve"> </t>
    </r>
    <r>
      <rPr>
        <sz val="12"/>
        <color theme="1"/>
        <rFont val="Yu Gothic"/>
        <family val="3"/>
        <charset val="128"/>
        <scheme val="minor"/>
      </rPr>
      <t>（事業活動に季節性があるケース（例：夏場の海水浴場）における繁忙期や農産物 の出荷時期以外など）</t>
    </r>
    <r>
      <rPr>
        <b/>
        <sz val="12"/>
        <color rgb="FFC00000"/>
        <rFont val="Yu Gothic"/>
        <family val="3"/>
        <charset val="128"/>
        <scheme val="minor"/>
      </rPr>
      <t>を対象月とすること</t>
    </r>
    <r>
      <rPr>
        <sz val="12"/>
        <color theme="1"/>
        <rFont val="Yu Gothic"/>
        <family val="3"/>
        <charset val="128"/>
        <scheme val="minor"/>
      </rPr>
      <t xml:space="preserve">により、算定上の売上が減少している場合 
</t>
    </r>
    <r>
      <rPr>
        <b/>
        <sz val="12"/>
        <rFont val="Yu Gothic"/>
        <family val="3"/>
        <charset val="128"/>
        <scheme val="minor"/>
      </rPr>
      <t>•</t>
    </r>
    <r>
      <rPr>
        <b/>
        <sz val="12"/>
        <color rgb="FFFF0000"/>
        <rFont val="Yu Gothic"/>
        <family val="3"/>
        <charset val="128"/>
        <scheme val="minor"/>
      </rPr>
      <t xml:space="preserve"> </t>
    </r>
    <r>
      <rPr>
        <b/>
        <sz val="12"/>
        <color rgb="FFC00000"/>
        <rFont val="Yu Gothic"/>
        <family val="3"/>
        <charset val="128"/>
        <scheme val="minor"/>
      </rPr>
      <t>売上計上基準の変更や顧客との取引時期の調整</t>
    </r>
    <r>
      <rPr>
        <sz val="12"/>
        <color theme="1"/>
        <rFont val="Yu Gothic"/>
        <family val="3"/>
        <charset val="128"/>
        <scheme val="minor"/>
      </rPr>
      <t xml:space="preserve">により売上が減少している場合
</t>
    </r>
    <r>
      <rPr>
        <b/>
        <sz val="12"/>
        <rFont val="Yu Gothic"/>
        <family val="3"/>
        <charset val="128"/>
        <scheme val="minor"/>
      </rPr>
      <t xml:space="preserve">• </t>
    </r>
    <r>
      <rPr>
        <b/>
        <sz val="12"/>
        <color rgb="FFC00000"/>
        <rFont val="Yu Gothic"/>
        <family val="3"/>
        <charset val="128"/>
        <scheme val="minor"/>
      </rPr>
      <t>要請等に基づかない自主的な休業や営業時間の短縮、商材の変更、法人成り又は事 業承継の直後などで単に営業日数が少ないこと</t>
    </r>
    <r>
      <rPr>
        <sz val="12"/>
        <color theme="1"/>
        <rFont val="Yu Gothic"/>
        <family val="3"/>
        <charset val="128"/>
        <scheme val="minor"/>
      </rPr>
      <t>等により売上が減少している場合 等</t>
    </r>
    <phoneticPr fontId="2"/>
  </si>
  <si>
    <t>Q列</t>
    <rPh sb="1" eb="2">
      <t>レツ</t>
    </rPh>
    <phoneticPr fontId="2"/>
  </si>
  <si>
    <t>S列</t>
    <rPh sb="1" eb="2">
      <t>レツ</t>
    </rPh>
    <phoneticPr fontId="2"/>
  </si>
  <si>
    <t>入力済識別「1」</t>
  </si>
  <si>
    <t>入力済識別「1」</t>
    <rPh sb="0" eb="2">
      <t>ニュウリョク</t>
    </rPh>
    <rPh sb="2" eb="3">
      <t>スミ</t>
    </rPh>
    <rPh sb="3" eb="5">
      <t>シキベツ</t>
    </rPh>
    <phoneticPr fontId="2"/>
  </si>
  <si>
    <t>①</t>
    <phoneticPr fontId="2"/>
  </si>
  <si>
    <t>②</t>
    <phoneticPr fontId="2"/>
  </si>
  <si>
    <t>③</t>
    <phoneticPr fontId="2"/>
  </si>
  <si>
    <t>計</t>
    <rPh sb="0" eb="1">
      <t>ケイ</t>
    </rPh>
    <phoneticPr fontId="2"/>
  </si>
  <si>
    <t>（基準月の事業収入は年間事業収入から算出）</t>
  </si>
  <si>
    <t>基準期間に含まれる事業年次</t>
    <rPh sb="0" eb="4">
      <t>キジュンキカン</t>
    </rPh>
    <rPh sb="5" eb="6">
      <t>フク</t>
    </rPh>
    <rPh sb="9" eb="11">
      <t>ジギョウ</t>
    </rPh>
    <rPh sb="11" eb="13">
      <t>ネンジ</t>
    </rPh>
    <phoneticPr fontId="2"/>
  </si>
  <si>
    <t>① 年間事業収入 入力表</t>
    <rPh sb="2" eb="4">
      <t>ネンカン</t>
    </rPh>
    <rPh sb="4" eb="8">
      <t>ジギョウシュウニュウ</t>
    </rPh>
    <rPh sb="9" eb="11">
      <t>ニュウリョク</t>
    </rPh>
    <rPh sb="11" eb="12">
      <t>ヒョウ</t>
    </rPh>
    <phoneticPr fontId="2"/>
  </si>
  <si>
    <r>
      <t>② 対象月の事業収入 入</t>
    </r>
    <r>
      <rPr>
        <b/>
        <sz val="15"/>
        <color rgb="FF002060"/>
        <rFont val="Yu Gothic"/>
        <family val="3"/>
        <charset val="128"/>
        <scheme val="minor"/>
      </rPr>
      <t>力表</t>
    </r>
    <rPh sb="2" eb="4">
      <t>タイショウ</t>
    </rPh>
    <rPh sb="4" eb="5">
      <t>ヅキ</t>
    </rPh>
    <rPh sb="6" eb="10">
      <t>ジギョウシュウニュウ</t>
    </rPh>
    <rPh sb="13" eb="14">
      <t>ヒョウ</t>
    </rPh>
    <phoneticPr fontId="2"/>
  </si>
  <si>
    <t>③ 基準月の月間事業収入と比較した、対象月の月間事業収入の増減率</t>
    <rPh sb="2" eb="4">
      <t>キジュン</t>
    </rPh>
    <rPh sb="4" eb="5">
      <t>ヅキ</t>
    </rPh>
    <rPh sb="6" eb="8">
      <t>ゲッカン</t>
    </rPh>
    <rPh sb="8" eb="10">
      <t>ジギョウ</t>
    </rPh>
    <rPh sb="10" eb="12">
      <t>シュウニュウ</t>
    </rPh>
    <rPh sb="13" eb="15">
      <t>ヒカク</t>
    </rPh>
    <rPh sb="18" eb="20">
      <t>タイショウ</t>
    </rPh>
    <rPh sb="20" eb="21">
      <t>ツキ</t>
    </rPh>
    <rPh sb="22" eb="24">
      <t>ゲッカン</t>
    </rPh>
    <rPh sb="24" eb="26">
      <t>ジギョウ</t>
    </rPh>
    <rPh sb="26" eb="28">
      <t>シュウニュウ</t>
    </rPh>
    <rPh sb="29" eb="31">
      <t>ゾウゲン</t>
    </rPh>
    <rPh sb="31" eb="32">
      <t>リツ</t>
    </rPh>
    <phoneticPr fontId="2"/>
  </si>
  <si>
    <t>① 基準月および対象月の事業収入 入力表</t>
    <rPh sb="2" eb="5">
      <t>キジュンツキ</t>
    </rPh>
    <rPh sb="8" eb="10">
      <t>タイショウ</t>
    </rPh>
    <rPh sb="10" eb="11">
      <t>ヅキ</t>
    </rPh>
    <rPh sb="12" eb="16">
      <t>ジギョウシュウニュウ</t>
    </rPh>
    <phoneticPr fontId="2"/>
  </si>
  <si>
    <t>② 基準月の月間事業収入と比較した、対象月の月間事業収入の増減率</t>
    <rPh sb="2" eb="4">
      <t>キジュン</t>
    </rPh>
    <rPh sb="4" eb="5">
      <t>ヅキ</t>
    </rPh>
    <rPh sb="6" eb="8">
      <t>ゲッカン</t>
    </rPh>
    <rPh sb="8" eb="10">
      <t>ジギョウ</t>
    </rPh>
    <rPh sb="10" eb="12">
      <t>シュウニュウ</t>
    </rPh>
    <rPh sb="13" eb="15">
      <t>ヒカク</t>
    </rPh>
    <rPh sb="18" eb="20">
      <t>タイショウ</t>
    </rPh>
    <rPh sb="20" eb="21">
      <t>ツキ</t>
    </rPh>
    <rPh sb="22" eb="24">
      <t>ゲッカン</t>
    </rPh>
    <rPh sb="24" eb="26">
      <t>ジギョウ</t>
    </rPh>
    <rPh sb="26" eb="28">
      <t>シュウニュウ</t>
    </rPh>
    <rPh sb="29" eb="31">
      <t>ゾウゲン</t>
    </rPh>
    <rPh sb="31" eb="32">
      <t>リツ</t>
    </rPh>
    <phoneticPr fontId="2"/>
  </si>
  <si>
    <t>計算式＝(基準期間の事業収入の合計) ー( 対象月の月間事業収入)×５</t>
    <rPh sb="0" eb="3">
      <t>ケイサンシキ</t>
    </rPh>
    <rPh sb="5" eb="9">
      <t>キジュンキカン</t>
    </rPh>
    <rPh sb="10" eb="12">
      <t>ジギョウ</t>
    </rPh>
    <rPh sb="12" eb="14">
      <t>シュウニュウ</t>
    </rPh>
    <rPh sb="15" eb="17">
      <t>ゴウケイ</t>
    </rPh>
    <rPh sb="22" eb="25">
      <t>タイショウツキ</t>
    </rPh>
    <rPh sb="26" eb="28">
      <t>ゲッカン</t>
    </rPh>
    <rPh sb="28" eb="30">
      <t>ジギョウ</t>
    </rPh>
    <rPh sb="30" eb="32">
      <t>シュウニュウ</t>
    </rPh>
    <phoneticPr fontId="2"/>
  </si>
  <si>
    <t>売上高減少率区分</t>
    <rPh sb="0" eb="2">
      <t>ウリアゲ</t>
    </rPh>
    <rPh sb="2" eb="3">
      <t>ダカ</t>
    </rPh>
    <rPh sb="3" eb="6">
      <t>ゲンショウリツ</t>
    </rPh>
    <rPh sb="6" eb="8">
      <t>クブン</t>
    </rPh>
    <phoneticPr fontId="2"/>
  </si>
  <si>
    <t>（注２）法人の年間売上高 ： 基準期間の基準月が含まれる事業年度の法人事業概況説明書（1ページ目）の売上（収入）高欄に記載されている事業年度の年間法人事業収入で判断します。</t>
    <rPh sb="1" eb="2">
      <t>チュウ</t>
    </rPh>
    <rPh sb="4" eb="6">
      <t>ホウジン</t>
    </rPh>
    <rPh sb="7" eb="9">
      <t>ネンカン</t>
    </rPh>
    <rPh sb="9" eb="12">
      <t>ウリアゲダカ</t>
    </rPh>
    <rPh sb="15" eb="19">
      <t>キジュンキカン</t>
    </rPh>
    <rPh sb="80" eb="82">
      <t>ハンダン</t>
    </rPh>
    <phoneticPr fontId="2"/>
  </si>
  <si>
    <t>売上高減少率区分</t>
    <rPh sb="0" eb="3">
      <t>ウリアゲダカ</t>
    </rPh>
    <rPh sb="3" eb="5">
      <t>ゲンショウ</t>
    </rPh>
    <rPh sb="5" eb="6">
      <t>リツ</t>
    </rPh>
    <rPh sb="6" eb="8">
      <t>クブン</t>
    </rPh>
    <phoneticPr fontId="2"/>
  </si>
  <si>
    <t>（注３）給付額計算値が給付上限額（右表に掲載）以上の場合は、申請額は給付上限額となります。（申請にあたっては、「⑤ 申請可能額」を参照ください）</t>
    <rPh sb="1" eb="2">
      <t>チュウ</t>
    </rPh>
    <rPh sb="4" eb="7">
      <t>キュウフガク</t>
    </rPh>
    <rPh sb="7" eb="10">
      <t>ケイサンチ</t>
    </rPh>
    <rPh sb="17" eb="19">
      <t>ウヒョウ</t>
    </rPh>
    <rPh sb="20" eb="22">
      <t>ケイサイ</t>
    </rPh>
    <rPh sb="23" eb="25">
      <t>イジョウ</t>
    </rPh>
    <rPh sb="26" eb="28">
      <t>バアイ</t>
    </rPh>
    <rPh sb="30" eb="32">
      <t>シンセイ</t>
    </rPh>
    <rPh sb="32" eb="33">
      <t>ガク</t>
    </rPh>
    <rPh sb="34" eb="36">
      <t>キュウフ</t>
    </rPh>
    <rPh sb="36" eb="39">
      <t>ジョウゲンガク</t>
    </rPh>
    <rPh sb="46" eb="48">
      <t>シンセイ</t>
    </rPh>
    <phoneticPr fontId="2"/>
  </si>
  <si>
    <t>基準期間の
事業収入の合計</t>
    <rPh sb="0" eb="4">
      <t>キジュンキカンウリアゲダカゴウケイ</t>
    </rPh>
    <rPh sb="6" eb="10">
      <t>ジギョウシュウニュウ</t>
    </rPh>
    <phoneticPr fontId="2"/>
  </si>
  <si>
    <t>▲３０％以上</t>
    <phoneticPr fontId="2"/>
  </si>
  <si>
    <t>（注３）給付額計算値が人格別に定められた給付上限額（右表に掲載）以上の場合は、申請額は給付上限額となります。（申請にあたっては、「④ 人格別申請可能額」を参照ください）</t>
    <rPh sb="1" eb="2">
      <t>チュウ</t>
    </rPh>
    <rPh sb="4" eb="7">
      <t>キュウフガク</t>
    </rPh>
    <rPh sb="7" eb="10">
      <t>ケイサンチ</t>
    </rPh>
    <rPh sb="11" eb="14">
      <t>ジンカクベツ</t>
    </rPh>
    <rPh sb="15" eb="16">
      <t>サダ</t>
    </rPh>
    <rPh sb="26" eb="27">
      <t>ウ</t>
    </rPh>
    <rPh sb="27" eb="28">
      <t>ヒョウ</t>
    </rPh>
    <rPh sb="29" eb="31">
      <t>ケイサイ</t>
    </rPh>
    <rPh sb="32" eb="34">
      <t>イジョウ</t>
    </rPh>
    <rPh sb="35" eb="37">
      <t>バアイ</t>
    </rPh>
    <rPh sb="39" eb="41">
      <t>シンセイ</t>
    </rPh>
    <rPh sb="41" eb="42">
      <t>ガク</t>
    </rPh>
    <rPh sb="43" eb="45">
      <t>キュウフ</t>
    </rPh>
    <rPh sb="45" eb="48">
      <t>ジョウゲンガク</t>
    </rPh>
    <rPh sb="55" eb="57">
      <t>シンセイ</t>
    </rPh>
    <rPh sb="67" eb="70">
      <t>ジンカクベツ</t>
    </rPh>
    <phoneticPr fontId="2"/>
  </si>
  <si>
    <r>
      <rPr>
        <b/>
        <sz val="9.5"/>
        <color rgb="FF002060"/>
        <rFont val="Yu Gothic"/>
        <family val="3"/>
        <charset val="128"/>
        <scheme val="minor"/>
      </rPr>
      <t>入力項目は、6行～9行の</t>
    </r>
    <r>
      <rPr>
        <b/>
        <sz val="9.5"/>
        <color rgb="FFC00000"/>
        <rFont val="Yu Gothic"/>
        <family val="3"/>
        <charset val="128"/>
        <scheme val="minor"/>
      </rPr>
      <t>赤線</t>
    </r>
    <r>
      <rPr>
        <b/>
        <sz val="9.5"/>
        <color rgb="FF002060"/>
        <rFont val="Yu Gothic"/>
        <family val="3"/>
        <charset val="128"/>
        <scheme val="minor"/>
      </rPr>
      <t>枠内の事業収入です。</t>
    </r>
    <r>
      <rPr>
        <b/>
        <sz val="10"/>
        <color rgb="FF002060"/>
        <rFont val="Yu Gothic"/>
        <family val="3"/>
        <charset val="128"/>
        <scheme val="minor"/>
      </rPr>
      <t xml:space="preserve">
（入力状況に応じてガイド表示します。）</t>
    </r>
    <rPh sb="2" eb="4">
      <t>コウモク</t>
    </rPh>
    <rPh sb="7" eb="8">
      <t>ギョウ</t>
    </rPh>
    <rPh sb="10" eb="11">
      <t>ギョウ</t>
    </rPh>
    <rPh sb="17" eb="21">
      <t>ジギョウシュウニュウ</t>
    </rPh>
    <rPh sb="26" eb="30">
      <t>ニュウリョクジョウキョウ</t>
    </rPh>
    <rPh sb="31" eb="32">
      <t>オウ</t>
    </rPh>
    <phoneticPr fontId="2"/>
  </si>
  <si>
    <r>
      <rPr>
        <b/>
        <sz val="9.5"/>
        <color rgb="FF002060"/>
        <rFont val="Yu Gothic"/>
        <family val="3"/>
        <charset val="128"/>
        <scheme val="minor"/>
      </rPr>
      <t>入力項目は、６行・15行の</t>
    </r>
    <r>
      <rPr>
        <b/>
        <sz val="9.5"/>
        <color rgb="FFC00000"/>
        <rFont val="Yu Gothic"/>
        <family val="3"/>
        <charset val="128"/>
        <scheme val="minor"/>
      </rPr>
      <t>赤線</t>
    </r>
    <r>
      <rPr>
        <b/>
        <sz val="9.5"/>
        <rFont val="Yu Gothic"/>
        <family val="3"/>
        <charset val="128"/>
        <scheme val="minor"/>
      </rPr>
      <t>枠内</t>
    </r>
    <r>
      <rPr>
        <b/>
        <sz val="9.5"/>
        <color rgb="FF002060"/>
        <rFont val="Yu Gothic"/>
        <family val="3"/>
        <charset val="128"/>
        <scheme val="minor"/>
      </rPr>
      <t>の事業収入です。</t>
    </r>
    <r>
      <rPr>
        <b/>
        <sz val="10"/>
        <color rgb="FF002060"/>
        <rFont val="Yu Gothic"/>
        <family val="3"/>
        <charset val="128"/>
        <scheme val="minor"/>
      </rPr>
      <t xml:space="preserve">
（入力状況に応じてガイド表示します。）</t>
    </r>
    <rPh sb="2" eb="4">
      <t>コウモク</t>
    </rPh>
    <rPh sb="7" eb="8">
      <t>ギョウ</t>
    </rPh>
    <rPh sb="11" eb="12">
      <t>ギョウ</t>
    </rPh>
    <rPh sb="18" eb="22">
      <t>ジギョウシュウニュウ</t>
    </rPh>
    <rPh sb="27" eb="31">
      <t>ニュウリョクジョウキョウ</t>
    </rPh>
    <rPh sb="32" eb="33">
      <t>オウ</t>
    </rPh>
    <phoneticPr fontId="2"/>
  </si>
  <si>
    <t>以下の行は、閲覧のみのページです。
印刷はできません。</t>
    <rPh sb="0" eb="2">
      <t>イカ</t>
    </rPh>
    <rPh sb="3" eb="4">
      <t>ギョウ</t>
    </rPh>
    <rPh sb="6" eb="8">
      <t>エツラン</t>
    </rPh>
    <rPh sb="18" eb="20">
      <t>インサツ</t>
    </rPh>
    <phoneticPr fontId="2"/>
  </si>
  <si>
    <t>減少率</t>
    <rPh sb="0" eb="3">
      <t>ゲンショウリツ</t>
    </rPh>
    <phoneticPr fontId="2"/>
  </si>
  <si>
    <t>（注１）減少率が30％以上または50％以上の場合は、右表（S列 30行)に掲載の売上高減少率区分に応じて2色で網掛け表示します。</t>
    <rPh sb="1" eb="2">
      <t>チュウ</t>
    </rPh>
    <rPh sb="4" eb="7">
      <t>ゲンショウリツ</t>
    </rPh>
    <rPh sb="11" eb="13">
      <t>イジョウ</t>
    </rPh>
    <rPh sb="19" eb="21">
      <t>イジョウ</t>
    </rPh>
    <rPh sb="22" eb="24">
      <t>バアイ</t>
    </rPh>
    <rPh sb="26" eb="28">
      <t>ウヒョウ</t>
    </rPh>
    <rPh sb="34" eb="35">
      <t>ギョウ</t>
    </rPh>
    <rPh sb="37" eb="39">
      <t>ケイサイ</t>
    </rPh>
    <rPh sb="40" eb="43">
      <t>ウリアゲダカ</t>
    </rPh>
    <rPh sb="43" eb="46">
      <t>ゲンショウリツ</t>
    </rPh>
    <rPh sb="46" eb="48">
      <t>クブン</t>
    </rPh>
    <rPh sb="49" eb="50">
      <t>オウ</t>
    </rPh>
    <rPh sb="53" eb="54">
      <t>ショク</t>
    </rPh>
    <rPh sb="55" eb="57">
      <t>アミカ</t>
    </rPh>
    <rPh sb="58" eb="60">
      <t>ヒョウジ</t>
    </rPh>
    <phoneticPr fontId="2"/>
  </si>
  <si>
    <t>（注１）減少率が30％以上または50％以上の場合は、右表（S列 35行)に掲載の売上高減少率区分に応じて2色で網掛け表示します。</t>
    <rPh sb="1" eb="2">
      <t>チュウ</t>
    </rPh>
    <rPh sb="4" eb="7">
      <t>ゲンショウリツ</t>
    </rPh>
    <rPh sb="11" eb="13">
      <t>イジョウ</t>
    </rPh>
    <rPh sb="19" eb="21">
      <t>イジョウ</t>
    </rPh>
    <rPh sb="22" eb="24">
      <t>バアイ</t>
    </rPh>
    <rPh sb="26" eb="28">
      <t>ウヒョウ</t>
    </rPh>
    <rPh sb="34" eb="35">
      <t>ギョウ</t>
    </rPh>
    <rPh sb="37" eb="39">
      <t>ケイサイ</t>
    </rPh>
    <rPh sb="40" eb="43">
      <t>ウリアゲダカ</t>
    </rPh>
    <rPh sb="43" eb="46">
      <t>ゲンショウリツ</t>
    </rPh>
    <rPh sb="46" eb="48">
      <t>クブン</t>
    </rPh>
    <rPh sb="49" eb="50">
      <t>オウ</t>
    </rPh>
    <rPh sb="53" eb="54">
      <t>ショク</t>
    </rPh>
    <rPh sb="55" eb="57">
      <t>アミカ</t>
    </rPh>
    <rPh sb="58" eb="60">
      <t>ヒョウジ</t>
    </rPh>
    <phoneticPr fontId="2"/>
  </si>
  <si>
    <t>期間　　　     　    　 　対象月</t>
    <rPh sb="0" eb="2">
      <t>キカン</t>
    </rPh>
    <rPh sb="18" eb="21">
      <t>タイショウツキ</t>
    </rPh>
    <phoneticPr fontId="2"/>
  </si>
  <si>
    <t>期間　　　        　 基準月・対象月</t>
    <rPh sb="0" eb="2">
      <t>キカン</t>
    </rPh>
    <rPh sb="15" eb="18">
      <t>キジュンヅキ</t>
    </rPh>
    <rPh sb="19" eb="22">
      <t>タイショウツキ</t>
    </rPh>
    <phoneticPr fontId="2"/>
  </si>
  <si>
    <t>③ 対象月の給付額計算値</t>
    <rPh sb="2" eb="5">
      <t>タイショウツキ</t>
    </rPh>
    <rPh sb="6" eb="9">
      <t>キュウフガク</t>
    </rPh>
    <rPh sb="9" eb="12">
      <t>ケイサンチ</t>
    </rPh>
    <phoneticPr fontId="2"/>
  </si>
  <si>
    <t>④ 対象月の給付額計算値</t>
    <rPh sb="6" eb="9">
      <t>キュウフガク</t>
    </rPh>
    <rPh sb="9" eb="12">
      <t>ケイサンチ</t>
    </rPh>
    <phoneticPr fontId="2"/>
  </si>
  <si>
    <t>（注）対象月が複数ある場合は、減少率区分毎に算出した申請可能額が最大となる基準期間と対象月等の情報を抽出します。</t>
    <rPh sb="1" eb="2">
      <t>チュウ</t>
    </rPh>
    <rPh sb="3" eb="6">
      <t>タイショウヅキ</t>
    </rPh>
    <rPh sb="7" eb="9">
      <t>フクスウ</t>
    </rPh>
    <rPh sb="11" eb="13">
      <t>バアイ</t>
    </rPh>
    <rPh sb="15" eb="18">
      <t>ゲンショウリツ</t>
    </rPh>
    <rPh sb="18" eb="20">
      <t>クブン</t>
    </rPh>
    <rPh sb="20" eb="21">
      <t>ゴト</t>
    </rPh>
    <rPh sb="22" eb="24">
      <t>サンシュツ</t>
    </rPh>
    <rPh sb="26" eb="31">
      <t>シンセイカノウガク</t>
    </rPh>
    <rPh sb="32" eb="34">
      <t>サイダイ</t>
    </rPh>
    <rPh sb="45" eb="46">
      <t>トウ</t>
    </rPh>
    <rPh sb="47" eb="49">
      <t>ジョウホウ</t>
    </rPh>
    <rPh sb="50" eb="52">
      <t>チュウシュツ</t>
    </rPh>
    <phoneticPr fontId="2"/>
  </si>
  <si>
    <t>（注２）入力完了の基準期間のうち、④ 人格別申請可能額の「個人：青色申告」で表示された基準期間と対象月に網掛け表示します。また、給付額が「1」以上の計算値に網掛け表示します。</t>
    <rPh sb="1" eb="2">
      <t>チュウ</t>
    </rPh>
    <rPh sb="4" eb="6">
      <t>ニュウリョク</t>
    </rPh>
    <rPh sb="6" eb="8">
      <t>カンリョウ</t>
    </rPh>
    <rPh sb="9" eb="13">
      <t>キジュンキカン</t>
    </rPh>
    <rPh sb="29" eb="31">
      <t>コジン</t>
    </rPh>
    <rPh sb="32" eb="36">
      <t>アオイロシンコク</t>
    </rPh>
    <rPh sb="38" eb="40">
      <t>ヒョウジ</t>
    </rPh>
    <rPh sb="43" eb="45">
      <t>キジュン</t>
    </rPh>
    <rPh sb="45" eb="47">
      <t>キカン</t>
    </rPh>
    <rPh sb="48" eb="51">
      <t>タイショウツキ</t>
    </rPh>
    <rPh sb="64" eb="67">
      <t>キュウフガク</t>
    </rPh>
    <rPh sb="71" eb="73">
      <t>イジョウ</t>
    </rPh>
    <rPh sb="74" eb="77">
      <t>ケイサンチ</t>
    </rPh>
    <rPh sb="78" eb="80">
      <t>アミカ</t>
    </rPh>
    <rPh sb="81" eb="83">
      <t>ヒョウジ</t>
    </rPh>
    <phoneticPr fontId="2"/>
  </si>
  <si>
    <t>（注１）入力完了の基準期間のうち、対象月の減少率が30％以上の対象月は「給付額計算値」を表示します。（減少率が30％未満の対象月は「０」を表示します）</t>
    <rPh sb="1" eb="2">
      <t>チュウ</t>
    </rPh>
    <rPh sb="4" eb="6">
      <t>ニュウリョク</t>
    </rPh>
    <rPh sb="6" eb="8">
      <t>カンリョウ</t>
    </rPh>
    <rPh sb="9" eb="11">
      <t>キジュン</t>
    </rPh>
    <rPh sb="11" eb="13">
      <t>キカン</t>
    </rPh>
    <rPh sb="17" eb="20">
      <t>タイショウツキ</t>
    </rPh>
    <rPh sb="28" eb="30">
      <t>イジョウ</t>
    </rPh>
    <rPh sb="31" eb="34">
      <t>タイショウツキ</t>
    </rPh>
    <rPh sb="36" eb="39">
      <t>キュウフガク</t>
    </rPh>
    <rPh sb="39" eb="42">
      <t>ケイサンチ</t>
    </rPh>
    <rPh sb="44" eb="46">
      <t>ヒョウジ</t>
    </rPh>
    <rPh sb="51" eb="53">
      <t>ゲンショウ</t>
    </rPh>
    <rPh sb="53" eb="54">
      <t>リツ</t>
    </rPh>
    <rPh sb="58" eb="60">
      <t>ミマン</t>
    </rPh>
    <rPh sb="61" eb="64">
      <t>タイショウツキ</t>
    </rPh>
    <rPh sb="69" eb="71">
      <t>ヒョウジ</t>
    </rPh>
    <phoneticPr fontId="2"/>
  </si>
  <si>
    <t>（注２）入力完了の基準期間のうち、④ 人格別申請可能額の「個人：青色申告」で表示された基準期間と対象月に網掛け表示します。</t>
    <rPh sb="1" eb="2">
      <t>チュウ</t>
    </rPh>
    <rPh sb="4" eb="6">
      <t>ニュウリョク</t>
    </rPh>
    <rPh sb="6" eb="8">
      <t>カンリョウ</t>
    </rPh>
    <rPh sb="9" eb="13">
      <t>キジュンキカン</t>
    </rPh>
    <rPh sb="43" eb="45">
      <t>キジュン</t>
    </rPh>
    <rPh sb="45" eb="47">
      <t>キカン</t>
    </rPh>
    <rPh sb="48" eb="50">
      <t>タイショウ</t>
    </rPh>
    <rPh sb="50" eb="51">
      <t>ツキ</t>
    </rPh>
    <rPh sb="52" eb="54">
      <t>アミカ</t>
    </rPh>
    <rPh sb="55" eb="57">
      <t>ヒョウジ</t>
    </rPh>
    <phoneticPr fontId="2"/>
  </si>
  <si>
    <t>（注２）入力完了の基準期間のうち、申請可能額が最大となる基準期間と対象月（⑤ 申請可能額で表示）に網掛け表示します。また、給付額が「1」以上の計算値に網掛け表示します。</t>
    <rPh sb="1" eb="2">
      <t>チュウ</t>
    </rPh>
    <rPh sb="4" eb="6">
      <t>ニュウリョク</t>
    </rPh>
    <rPh sb="6" eb="8">
      <t>カンリョウ</t>
    </rPh>
    <rPh sb="9" eb="13">
      <t>キジュンキカン</t>
    </rPh>
    <rPh sb="30" eb="32">
      <t>シンセイ</t>
    </rPh>
    <rPh sb="32" eb="34">
      <t>カノウ</t>
    </rPh>
    <rPh sb="34" eb="35">
      <t>ガク</t>
    </rPh>
    <rPh sb="48" eb="50">
      <t>サイダイ</t>
    </rPh>
    <rPh sb="53" eb="55">
      <t>キジュン</t>
    </rPh>
    <rPh sb="55" eb="57">
      <t>キカン</t>
    </rPh>
    <rPh sb="58" eb="61">
      <t>タイショウツキ</t>
    </rPh>
    <rPh sb="74" eb="77">
      <t>キュウフガク</t>
    </rPh>
    <rPh sb="81" eb="83">
      <t>イジョウケイサンチアミカヒョウジ</t>
    </rPh>
    <phoneticPr fontId="2"/>
  </si>
  <si>
    <t>（注２）入力完了の基準期間のうち、申請可能額が最大となる基準期間と対象月（⑤ 申請可能額で表示）に網掛け表示します。</t>
    <rPh sb="1" eb="2">
      <t>チュウ</t>
    </rPh>
    <rPh sb="4" eb="6">
      <t>ニュウリョク</t>
    </rPh>
    <rPh sb="6" eb="8">
      <t>カンリョウ</t>
    </rPh>
    <rPh sb="9" eb="13">
      <t>キジュンキカン</t>
    </rPh>
    <rPh sb="17" eb="19">
      <t>シンセイ</t>
    </rPh>
    <rPh sb="19" eb="21">
      <t>カノウ</t>
    </rPh>
    <rPh sb="21" eb="22">
      <t>ガク</t>
    </rPh>
    <rPh sb="23" eb="25">
      <t>サイダイ</t>
    </rPh>
    <rPh sb="28" eb="30">
      <t>キジュン</t>
    </rPh>
    <rPh sb="30" eb="32">
      <t>キカン</t>
    </rPh>
    <rPh sb="33" eb="35">
      <t>タイショウ</t>
    </rPh>
    <rPh sb="35" eb="36">
      <t>ツキ</t>
    </rPh>
    <rPh sb="39" eb="41">
      <t>シンセイ</t>
    </rPh>
    <rPh sb="41" eb="43">
      <t>カノウ</t>
    </rPh>
    <rPh sb="43" eb="44">
      <t>ガク</t>
    </rPh>
    <rPh sb="45" eb="47">
      <t>ヒョウジキジュンツキアミカヒョウジ</t>
    </rPh>
    <phoneticPr fontId="2"/>
  </si>
  <si>
    <r>
      <t>法人：</t>
    </r>
    <r>
      <rPr>
        <b/>
        <sz val="11"/>
        <color theme="1"/>
        <rFont val="Yu Gothic"/>
        <family val="3"/>
        <charset val="128"/>
        <scheme val="minor"/>
      </rPr>
      <t>　 〃　　 1</t>
    </r>
    <r>
      <rPr>
        <b/>
        <sz val="12"/>
        <color theme="1"/>
        <rFont val="Yu Gothic"/>
        <family val="3"/>
        <charset val="128"/>
        <scheme val="minor"/>
      </rPr>
      <t>億円超～5億円</t>
    </r>
    <rPh sb="0" eb="2">
      <t>ホウジン</t>
    </rPh>
    <phoneticPr fontId="2"/>
  </si>
  <si>
    <r>
      <t>法人：</t>
    </r>
    <r>
      <rPr>
        <b/>
        <sz val="11"/>
        <color theme="1"/>
        <rFont val="Yu Gothic"/>
        <family val="3"/>
        <charset val="128"/>
        <scheme val="minor"/>
      </rPr>
      <t xml:space="preserve">　 〃　　 </t>
    </r>
    <r>
      <rPr>
        <b/>
        <sz val="12"/>
        <color theme="1"/>
        <rFont val="Yu Gothic"/>
        <family val="3"/>
        <charset val="128"/>
        <scheme val="minor"/>
      </rPr>
      <t>5億円超</t>
    </r>
    <rPh sb="0" eb="2">
      <t>ホウジン</t>
    </rPh>
    <rPh sb="12" eb="13">
      <t>チョウ</t>
    </rPh>
    <phoneticPr fontId="2"/>
  </si>
  <si>
    <t>期間　 　　     　 基準月・対象月</t>
    <rPh sb="0" eb="2">
      <t>キカン</t>
    </rPh>
    <rPh sb="13" eb="16">
      <t>キジュンヅキ</t>
    </rPh>
    <rPh sb="17" eb="20">
      <t>タイショウツキ</t>
    </rPh>
    <phoneticPr fontId="2"/>
  </si>
  <si>
    <t>期間　　　           　    　　対象月</t>
    <rPh sb="0" eb="2">
      <t>キカン</t>
    </rPh>
    <rPh sb="23" eb="26">
      <t>タイショウツキ</t>
    </rPh>
    <phoneticPr fontId="2"/>
  </si>
  <si>
    <r>
      <t>法人</t>
    </r>
    <r>
      <rPr>
        <b/>
        <sz val="10"/>
        <color theme="1"/>
        <rFont val="Yu Gothic"/>
        <family val="3"/>
        <charset val="128"/>
        <scheme val="minor"/>
      </rPr>
      <t>：年間売上高</t>
    </r>
    <r>
      <rPr>
        <b/>
        <sz val="12"/>
        <color theme="1"/>
        <rFont val="Yu Gothic"/>
        <family val="3"/>
        <charset val="128"/>
        <scheme val="minor"/>
      </rPr>
      <t>1億円以下</t>
    </r>
    <rPh sb="0" eb="2">
      <t>ホウジン</t>
    </rPh>
    <phoneticPr fontId="2"/>
  </si>
  <si>
    <t>法人：　　〃　　1億円超～5億円</t>
    <rPh sb="0" eb="2">
      <t>ホウジン</t>
    </rPh>
    <phoneticPr fontId="2"/>
  </si>
  <si>
    <t>法人：　　〃　　5億円超</t>
    <rPh sb="0" eb="2">
      <t>ホウジン</t>
    </rPh>
    <rPh sb="11" eb="12">
      <t>チョウ</t>
    </rPh>
    <phoneticPr fontId="2"/>
  </si>
  <si>
    <r>
      <rPr>
        <b/>
        <sz val="12"/>
        <color theme="1"/>
        <rFont val="Yu Gothic"/>
        <family val="3"/>
        <charset val="128"/>
        <scheme val="minor"/>
      </rPr>
      <t>① 国や地方自治体による、自社への休業・時短営業や イベント等の延期・中止その他のコロナ対策の要請</t>
    </r>
    <r>
      <rPr>
        <sz val="12"/>
        <color theme="1"/>
        <rFont val="Yu Gothic"/>
        <family val="3"/>
        <charset val="128"/>
        <scheme val="minor"/>
      </rPr>
      <t xml:space="preserve"> に伴う、自らの財・サービスの  
</t>
    </r>
    <r>
      <rPr>
        <b/>
        <sz val="12"/>
        <color theme="1"/>
        <rFont val="Yu Gothic"/>
        <family val="3"/>
        <charset val="128"/>
        <scheme val="minor"/>
      </rPr>
      <t xml:space="preserve">    個人消費の機会の減少</t>
    </r>
    <phoneticPr fontId="2"/>
  </si>
  <si>
    <r>
      <rPr>
        <b/>
        <sz val="12"/>
        <color theme="1"/>
        <rFont val="Yu Gothic"/>
        <family val="3"/>
        <charset val="128"/>
        <scheme val="minor"/>
      </rPr>
      <t>⑧ 国や地方自治体による、自社への休業・時短営業や イベント等の延期・中止その他のコロナ対策の要請</t>
    </r>
    <r>
      <rPr>
        <sz val="12"/>
        <color theme="1"/>
        <rFont val="Yu Gothic"/>
        <family val="3"/>
        <charset val="128"/>
        <scheme val="minor"/>
      </rPr>
      <t xml:space="preserve"> に伴う、自らの財・サービスの提供
    に</t>
    </r>
    <r>
      <rPr>
        <b/>
        <sz val="12"/>
        <color theme="1"/>
        <rFont val="Yu Gothic"/>
        <family val="3"/>
        <charset val="128"/>
        <scheme val="minor"/>
      </rPr>
      <t>業務上不可欠な取引や商談機会の制約</t>
    </r>
    <phoneticPr fontId="2"/>
  </si>
  <si>
    <r>
      <rPr>
        <b/>
        <sz val="11"/>
        <color theme="1"/>
        <rFont val="Yu Gothic"/>
        <family val="3"/>
        <charset val="128"/>
        <scheme val="minor"/>
      </rPr>
      <t>減少率▲30％で受給後、▲50％の対象月が現れた時の特例</t>
    </r>
    <r>
      <rPr>
        <b/>
        <sz val="9.5"/>
        <color theme="1"/>
        <rFont val="Yu Gothic"/>
        <family val="3"/>
        <charset val="128"/>
        <scheme val="minor"/>
      </rPr>
      <t xml:space="preserve">
</t>
    </r>
    <r>
      <rPr>
        <b/>
        <sz val="10"/>
        <color theme="1"/>
        <rFont val="Yu Gothic"/>
        <family val="3"/>
        <charset val="128"/>
        <scheme val="minor"/>
      </rPr>
      <t>※申請時には予見できなかった50％以上の売上高減少が生じ、
   算定額がより高くなる方</t>
    </r>
    <rPh sb="0" eb="3">
      <t>ゲンショウリツ</t>
    </rPh>
    <rPh sb="8" eb="10">
      <t>ジュキュウ</t>
    </rPh>
    <rPh sb="10" eb="11">
      <t>ノチ</t>
    </rPh>
    <rPh sb="17" eb="20">
      <t>タイショウツキ</t>
    </rPh>
    <rPh sb="21" eb="22">
      <t>アラワ</t>
    </rPh>
    <rPh sb="24" eb="25">
      <t>トキ</t>
    </rPh>
    <rPh sb="26" eb="28">
      <t>トクレイ</t>
    </rPh>
    <phoneticPr fontId="2"/>
  </si>
  <si>
    <t>（注1）基準月の事業収入欄：新型コロナウイルス感染症対策として国又は地方公共団体による支援施策により得た給付金・補助金等（持続化給付金や家賃支援給付金、一時支援金、 
　　　  月次支援金、J-LODlive補助金、地方公共団体による休業や営業時間短縮の要請等に応じた者への協力金等）が含まれる場合は、その額を除きます。　</t>
    <rPh sb="1" eb="2">
      <t>チュウ</t>
    </rPh>
    <rPh sb="4" eb="6">
      <t>キジュン</t>
    </rPh>
    <rPh sb="6" eb="7">
      <t>ツキ</t>
    </rPh>
    <rPh sb="8" eb="12">
      <t>ジギョウシュウニュウ</t>
    </rPh>
    <rPh sb="12" eb="13">
      <t>ラン</t>
    </rPh>
    <rPh sb="14" eb="16">
      <t>シンガタ</t>
    </rPh>
    <rPh sb="23" eb="26">
      <t>カンセンショウ</t>
    </rPh>
    <rPh sb="26" eb="28">
      <t>タイサク</t>
    </rPh>
    <rPh sb="31" eb="32">
      <t>クニ</t>
    </rPh>
    <rPh sb="32" eb="33">
      <t>マタ</t>
    </rPh>
    <rPh sb="34" eb="36">
      <t>チホウ</t>
    </rPh>
    <rPh sb="36" eb="38">
      <t>コウキョウ</t>
    </rPh>
    <rPh sb="38" eb="40">
      <t>ダンタイ</t>
    </rPh>
    <rPh sb="43" eb="45">
      <t>シエン</t>
    </rPh>
    <rPh sb="45" eb="47">
      <t>シサク</t>
    </rPh>
    <rPh sb="50" eb="51">
      <t>エ</t>
    </rPh>
    <rPh sb="52" eb="55">
      <t>キュウフキン</t>
    </rPh>
    <rPh sb="56" eb="59">
      <t>ホジョキン</t>
    </rPh>
    <rPh sb="59" eb="60">
      <t>ナド</t>
    </rPh>
    <rPh sb="143" eb="144">
      <t>フク</t>
    </rPh>
    <rPh sb="147" eb="149">
      <t>バアイ</t>
    </rPh>
    <rPh sb="153" eb="154">
      <t>ガク</t>
    </rPh>
    <rPh sb="155" eb="156">
      <t>ノゾ</t>
    </rPh>
    <phoneticPr fontId="2"/>
  </si>
  <si>
    <r>
      <t>（注）年間事業収入欄：新型コロナウイルス感染症対策として国又は地方公共団体による支援施策により得た給付金・補助金等（持続化給付金や家賃支援給付金、一時支援金、 月次支援金、
　　　J-LODlive補助金、地方公共団体による休業や営業時間短縮の要請等に応じた者への協力金等）が含まれる場合は、その額を除きます。　　</t>
    </r>
    <r>
      <rPr>
        <b/>
        <sz val="9"/>
        <color rgb="FF002060"/>
        <rFont val="Yu Gothic"/>
        <family val="3"/>
        <charset val="128"/>
        <scheme val="minor"/>
      </rPr>
      <t>※不動産収入・山林収入は含めない。</t>
    </r>
    <rPh sb="1" eb="2">
      <t>チュウ</t>
    </rPh>
    <rPh sb="3" eb="5">
      <t>ネンカン</t>
    </rPh>
    <rPh sb="5" eb="9">
      <t>ジギョウシュウニュウ</t>
    </rPh>
    <rPh sb="9" eb="10">
      <t>ラン</t>
    </rPh>
    <rPh sb="11" eb="13">
      <t>シンガタ</t>
    </rPh>
    <rPh sb="20" eb="23">
      <t>カンセンショウ</t>
    </rPh>
    <rPh sb="23" eb="25">
      <t>タイサク</t>
    </rPh>
    <rPh sb="28" eb="29">
      <t>クニ</t>
    </rPh>
    <rPh sb="29" eb="30">
      <t>マタ</t>
    </rPh>
    <rPh sb="31" eb="33">
      <t>チホウ</t>
    </rPh>
    <rPh sb="33" eb="35">
      <t>コウキョウ</t>
    </rPh>
    <rPh sb="35" eb="37">
      <t>ダンタイ</t>
    </rPh>
    <rPh sb="40" eb="42">
      <t>シエン</t>
    </rPh>
    <rPh sb="42" eb="44">
      <t>シサク</t>
    </rPh>
    <rPh sb="47" eb="48">
      <t>エ</t>
    </rPh>
    <rPh sb="49" eb="52">
      <t>キュウフキン</t>
    </rPh>
    <rPh sb="53" eb="56">
      <t>ホジョキン</t>
    </rPh>
    <rPh sb="56" eb="57">
      <t>ナド</t>
    </rPh>
    <rPh sb="138" eb="139">
      <t>フク</t>
    </rPh>
    <rPh sb="142" eb="144">
      <t>バアイ</t>
    </rPh>
    <rPh sb="148" eb="149">
      <t>ガク</t>
    </rPh>
    <rPh sb="150" eb="151">
      <t>ノゾ</t>
    </rPh>
    <rPh sb="169" eb="170">
      <t>フク</t>
    </rPh>
    <phoneticPr fontId="2"/>
  </si>
  <si>
    <r>
      <t>（注）対象月の事業収入欄：対象月中に地方公共団体による時短要請等に応じており、それに伴う協力金等を受給する場合（受給しようとする場合を含む。）は、
　 　「対象月中に時短要請等に応じた分」に相当する額を、対象月の月間事業収入に加えます。　　　　　　　　　　　　　　　　　　　　　 　</t>
    </r>
    <r>
      <rPr>
        <b/>
        <sz val="9"/>
        <color rgb="FF002060"/>
        <rFont val="Yu Gothic"/>
        <family val="3"/>
        <charset val="128"/>
        <scheme val="minor"/>
      </rPr>
      <t>※不動産収入・山林収入は含めない。</t>
    </r>
    <rPh sb="5" eb="6">
      <t>ツキ</t>
    </rPh>
    <rPh sb="11" eb="12">
      <t>ラン</t>
    </rPh>
    <rPh sb="17" eb="18">
      <t>ケン</t>
    </rPh>
    <phoneticPr fontId="2"/>
  </si>
  <si>
    <r>
      <t xml:space="preserve">（注2）対象月の事業収入欄：対象月中に地方公共団体による時短要請等に応じており、それに伴う協力金等を受給する場合（受給しようとする場合を含む。）は、
           「対象月中に時短要請等に応じた分」に相当する額を、対象月の月間事業収入に加えます。                                                       </t>
    </r>
    <r>
      <rPr>
        <b/>
        <sz val="9"/>
        <color rgb="FF002060"/>
        <rFont val="Yu Gothic"/>
        <family val="3"/>
        <charset val="128"/>
        <scheme val="minor"/>
      </rPr>
      <t xml:space="preserve">     ※不動産収入・山林収入は基準月・対象月とも含めない。</t>
    </r>
    <rPh sb="6" eb="7">
      <t>ツキ</t>
    </rPh>
    <rPh sb="12" eb="13">
      <t>ラン</t>
    </rPh>
    <rPh sb="18" eb="19">
      <t>ケン</t>
    </rPh>
    <phoneticPr fontId="2"/>
  </si>
  <si>
    <t>（注１）対象月が複数ある場合は、減少率区分毎に算出した申請可能額が最大となる基準期間と対象月等を抽出します。※給付上限額の関係から人格により基準期間・対象月が異なる場合もあります。</t>
    <rPh sb="1" eb="2">
      <t>チュウ</t>
    </rPh>
    <rPh sb="4" eb="7">
      <t>タイショウヅキ</t>
    </rPh>
    <rPh sb="8" eb="10">
      <t>フクスウ</t>
    </rPh>
    <rPh sb="12" eb="14">
      <t>バアイ</t>
    </rPh>
    <rPh sb="16" eb="19">
      <t>ゲンショウリツ</t>
    </rPh>
    <rPh sb="19" eb="21">
      <t>クブン</t>
    </rPh>
    <rPh sb="21" eb="22">
      <t>ゴト</t>
    </rPh>
    <rPh sb="23" eb="25">
      <t>サンシュツ</t>
    </rPh>
    <rPh sb="27" eb="32">
      <t>シンセイカノウガク</t>
    </rPh>
    <rPh sb="33" eb="35">
      <t>サイダイ</t>
    </rPh>
    <rPh sb="46" eb="47">
      <t>トウ</t>
    </rPh>
    <rPh sb="48" eb="50">
      <t>チュウシュツ</t>
    </rPh>
    <rPh sb="54" eb="59">
      <t>キュウフジョウゲンガク</t>
    </rPh>
    <rPh sb="60" eb="62">
      <t>カンケイ</t>
    </rPh>
    <rPh sb="64" eb="66">
      <t>ジンカク</t>
    </rPh>
    <rPh sb="69" eb="71">
      <t>キジュン</t>
    </rPh>
    <rPh sb="71" eb="73">
      <t>キカン</t>
    </rPh>
    <rPh sb="74" eb="77">
      <t>タイショウツキ</t>
    </rPh>
    <rPh sb="78" eb="79">
      <t>コト</t>
    </rPh>
    <rPh sb="81" eb="83">
      <t>バアイ</t>
    </rPh>
    <phoneticPr fontId="2"/>
  </si>
  <si>
    <r>
      <rPr>
        <b/>
        <sz val="12"/>
        <color theme="1"/>
        <rFont val="Yu Gothic"/>
        <family val="3"/>
        <charset val="128"/>
        <scheme val="minor"/>
      </rPr>
      <t>① 国や地方自治体による、自社への休業・時短営業や イベント等の延期・中止その他のコロナ対策の要請</t>
    </r>
    <r>
      <rPr>
        <sz val="12"/>
        <color theme="1"/>
        <rFont val="Yu Gothic"/>
        <family val="3"/>
        <charset val="128"/>
        <scheme val="minor"/>
      </rPr>
      <t xml:space="preserve"> に伴う、
     自らの財・サービスの</t>
    </r>
    <r>
      <rPr>
        <b/>
        <sz val="12"/>
        <color theme="1"/>
        <rFont val="Yu Gothic"/>
        <family val="3"/>
        <charset val="128"/>
        <scheme val="minor"/>
      </rPr>
      <t>個人消費の機会の減少</t>
    </r>
    <phoneticPr fontId="2"/>
  </si>
  <si>
    <r>
      <rPr>
        <b/>
        <sz val="12"/>
        <color theme="1"/>
        <rFont val="Yu Gothic"/>
        <family val="3"/>
        <charset val="128"/>
        <scheme val="minor"/>
      </rPr>
      <t>② 国や地方自治体による要請以外で、コロナ禍を理由として 顧客・取引先が行う休業・時短営業やイベント等の延期・中止</t>
    </r>
    <r>
      <rPr>
        <sz val="12"/>
        <color theme="1"/>
        <rFont val="Yu Gothic"/>
        <family val="3"/>
        <charset val="128"/>
        <scheme val="minor"/>
      </rPr>
      <t xml:space="preserve"> に伴う、
    自らの財・サービスの</t>
    </r>
    <r>
      <rPr>
        <b/>
        <sz val="12"/>
        <color theme="1"/>
        <rFont val="Yu Gothic"/>
        <family val="3"/>
        <charset val="128"/>
        <scheme val="minor"/>
      </rPr>
      <t>個人消費の機会の減少</t>
    </r>
    <phoneticPr fontId="2"/>
  </si>
  <si>
    <r>
      <rPr>
        <b/>
        <sz val="12"/>
        <color theme="1"/>
        <rFont val="Yu Gothic"/>
        <family val="3"/>
        <charset val="128"/>
        <scheme val="minor"/>
      </rPr>
      <t>⑧ 国や地方自治体による、自社への休業・時短営業や イベント等の延期・中止その他のコロナ対策の要請</t>
    </r>
    <r>
      <rPr>
        <sz val="12"/>
        <color theme="1"/>
        <rFont val="Yu Gothic"/>
        <family val="3"/>
        <charset val="128"/>
        <scheme val="minor"/>
      </rPr>
      <t xml:space="preserve"> に伴う、
    自らの財・サービスの提供に</t>
    </r>
    <r>
      <rPr>
        <b/>
        <sz val="12"/>
        <color theme="1"/>
        <rFont val="Yu Gothic"/>
        <family val="3"/>
        <charset val="128"/>
        <scheme val="minor"/>
      </rPr>
      <t>業務上不可欠な取引や商談機会の制約</t>
    </r>
    <phoneticPr fontId="2"/>
  </si>
  <si>
    <r>
      <rPr>
        <b/>
        <u/>
        <sz val="14"/>
        <color rgb="FFC00000"/>
        <rFont val="Yu Gothic"/>
        <family val="3"/>
        <charset val="128"/>
        <scheme val="minor"/>
      </rPr>
      <t>２．申請要件</t>
    </r>
    <r>
      <rPr>
        <b/>
        <sz val="14"/>
        <color theme="1"/>
        <rFont val="Yu Gothic"/>
        <family val="3"/>
        <charset val="128"/>
        <scheme val="minor"/>
      </rPr>
      <t xml:space="preserve">
申請手続き前に、給付対象者、不給付要件、宣誓・同意事項等の「申請の要件」もご確認ください。</t>
    </r>
    <r>
      <rPr>
        <sz val="14"/>
        <color theme="1"/>
        <rFont val="Yu Gothic"/>
        <family val="3"/>
        <charset val="128"/>
        <scheme val="minor"/>
      </rPr>
      <t xml:space="preserve">
</t>
    </r>
    <r>
      <rPr>
        <b/>
        <sz val="12"/>
        <color rgb="FF002060"/>
        <rFont val="Yu Gothic"/>
        <family val="3"/>
        <charset val="128"/>
        <scheme val="minor"/>
      </rPr>
      <t>「申請要領（中小法人等）」の15～21ページ、「申請要領（個人事業者等）」の17～25ページ　参照）</t>
    </r>
    <rPh sb="7" eb="9">
      <t>シンセイ</t>
    </rPh>
    <rPh sb="9" eb="11">
      <t>テツヅ</t>
    </rPh>
    <rPh sb="12" eb="13">
      <t>マエ</t>
    </rPh>
    <rPh sb="34" eb="35">
      <t>トウ</t>
    </rPh>
    <rPh sb="37" eb="39">
      <t>シンセイ</t>
    </rPh>
    <rPh sb="40" eb="42">
      <t>ヨウケン</t>
    </rPh>
    <rPh sb="45" eb="47">
      <t>カクニン</t>
    </rPh>
    <rPh sb="100" eb="102">
      <t>サンショウ</t>
    </rPh>
    <phoneticPr fontId="2"/>
  </si>
  <si>
    <r>
      <rPr>
        <b/>
        <u/>
        <sz val="14"/>
        <color rgb="FFC00000"/>
        <rFont val="Yu Gothic"/>
        <family val="3"/>
        <charset val="128"/>
        <scheme val="minor"/>
      </rPr>
      <t>１．給付要件（感染症影響区分）</t>
    </r>
    <r>
      <rPr>
        <b/>
        <sz val="14"/>
        <color theme="1"/>
        <rFont val="Yu Gothic"/>
        <family val="3"/>
        <charset val="128"/>
        <scheme val="minor"/>
      </rPr>
      <t xml:space="preserve">
新型コロナウイルス感染症の拡大や長期化</t>
    </r>
    <r>
      <rPr>
        <sz val="14"/>
        <color theme="1"/>
        <rFont val="Yu Gothic"/>
        <family val="3"/>
        <charset val="128"/>
        <scheme val="minor"/>
      </rPr>
      <t>に伴う</t>
    </r>
    <r>
      <rPr>
        <b/>
        <sz val="14"/>
        <color theme="1"/>
        <rFont val="Yu Gothic"/>
        <family val="3"/>
        <charset val="128"/>
        <scheme val="minor"/>
      </rPr>
      <t>需要の減少又は供給の制約により大きな影 響</t>
    </r>
    <r>
      <rPr>
        <sz val="14"/>
        <color theme="1"/>
        <rFont val="Yu Gothic"/>
        <family val="3"/>
        <charset val="128"/>
        <scheme val="minor"/>
      </rPr>
      <t>を受け、</t>
    </r>
    <r>
      <rPr>
        <b/>
        <sz val="14"/>
        <color theme="1"/>
        <rFont val="Yu Gothic"/>
        <family val="3"/>
        <charset val="128"/>
        <scheme val="minor"/>
      </rPr>
      <t>自らの事業判断によらずに対象月の売上が基準月と比べて50％以上又は30%以上50%未満減少</t>
    </r>
    <r>
      <rPr>
        <sz val="14"/>
        <color theme="1"/>
        <rFont val="Yu Gothic"/>
        <family val="3"/>
        <charset val="128"/>
        <scheme val="minor"/>
      </rPr>
      <t xml:space="preserve">している必要があります　
</t>
    </r>
    <r>
      <rPr>
        <b/>
        <sz val="11.5"/>
        <color rgb="FF002060"/>
        <rFont val="Yu Gothic"/>
        <family val="3"/>
        <charset val="128"/>
        <scheme val="minor"/>
      </rPr>
      <t>※「事業復活支援金の詳細について」の4～8ページ、
　「申請要領（中小法人等）」の５ページ、「申請要領（個人事業者等）」の７ページ　参照</t>
    </r>
    <rPh sb="154" eb="156">
      <t>チュウショウ</t>
    </rPh>
    <rPh sb="156" eb="158">
      <t>ホウジン</t>
    </rPh>
    <rPh sb="158" eb="159">
      <t>トウ</t>
    </rPh>
    <rPh sb="187" eb="189">
      <t>サンショウ</t>
    </rPh>
    <phoneticPr fontId="2"/>
  </si>
  <si>
    <r>
      <t>　　　　　　　</t>
    </r>
    <r>
      <rPr>
        <b/>
        <sz val="14"/>
        <color rgb="FFC00000"/>
        <rFont val="Yu Gothic"/>
        <family val="3"/>
        <charset val="128"/>
        <scheme val="minor"/>
      </rPr>
      <t>　　＜申請前にご確認ください。＞</t>
    </r>
    <r>
      <rPr>
        <b/>
        <sz val="12"/>
        <color rgb="FFC00000"/>
        <rFont val="Yu Gothic"/>
        <family val="3"/>
        <charset val="128"/>
        <scheme val="minor"/>
      </rPr>
      <t xml:space="preserve">
</t>
    </r>
    <r>
      <rPr>
        <b/>
        <u/>
        <sz val="12"/>
        <color rgb="FFC00000"/>
        <rFont val="Yu Gothic"/>
        <family val="3"/>
        <charset val="128"/>
        <scheme val="minor"/>
      </rPr>
      <t>１．給付要件（感染症影響区分）</t>
    </r>
    <r>
      <rPr>
        <b/>
        <sz val="12"/>
        <color rgb="FFC00000"/>
        <rFont val="Yu Gothic"/>
        <family val="3"/>
        <charset val="128"/>
        <scheme val="minor"/>
      </rPr>
      <t xml:space="preserve">
</t>
    </r>
    <r>
      <rPr>
        <b/>
        <sz val="12"/>
        <color theme="1"/>
        <rFont val="Yu Gothic"/>
        <family val="3"/>
        <charset val="128"/>
        <scheme val="minor"/>
      </rPr>
      <t xml:space="preserve">対象月の売上が30％以上減少していても、新型コロナウイルス感染症影響を受けていない場合など、給付要件を満たさなければ給付対象外です。
下表の影響区分（①～⑨）に該当することを確認してください。
 ※  </t>
    </r>
    <r>
      <rPr>
        <b/>
        <sz val="12"/>
        <color rgb="FFC00000"/>
        <rFont val="Yu Gothic"/>
        <family val="3"/>
        <charset val="128"/>
        <scheme val="minor"/>
      </rPr>
      <t>複数選択可</t>
    </r>
    <r>
      <rPr>
        <b/>
        <sz val="12"/>
        <color theme="1"/>
        <rFont val="Yu Gothic"/>
        <family val="3"/>
        <charset val="128"/>
        <scheme val="minor"/>
      </rPr>
      <t xml:space="preserve">
 (1) 登録確認期間における事前確認において、確認します。 
 (2)「継続支援関係がない方」は。申請画面において影響区分を
　   選択し、</t>
    </r>
    <r>
      <rPr>
        <b/>
        <sz val="12"/>
        <color theme="1"/>
        <rFont val="Segoe UI Symbol"/>
        <family val="3"/>
      </rPr>
      <t>✔</t>
    </r>
    <r>
      <rPr>
        <b/>
        <sz val="12"/>
        <color theme="1"/>
        <rFont val="Yu Gothic"/>
        <family val="3"/>
        <charset val="128"/>
        <scheme val="minor"/>
      </rPr>
      <t>入力する必要があります。</t>
    </r>
    <r>
      <rPr>
        <b/>
        <sz val="12"/>
        <color rgb="FFC00000"/>
        <rFont val="Yu Gothic"/>
        <family val="3"/>
        <charset val="128"/>
        <scheme val="minor"/>
      </rPr>
      <t xml:space="preserve">
</t>
    </r>
    <r>
      <rPr>
        <b/>
        <u/>
        <sz val="12"/>
        <color rgb="FFC00000"/>
        <rFont val="Yu Gothic"/>
        <family val="3"/>
        <charset val="128"/>
        <scheme val="minor"/>
      </rPr>
      <t>２．申請要件</t>
    </r>
    <r>
      <rPr>
        <b/>
        <sz val="12"/>
        <color rgb="FFC00000"/>
        <rFont val="Yu Gothic"/>
        <family val="3"/>
        <charset val="128"/>
        <scheme val="minor"/>
      </rPr>
      <t xml:space="preserve">
　</t>
    </r>
    <r>
      <rPr>
        <b/>
        <sz val="12"/>
        <color theme="1"/>
        <rFont val="Yu Gothic"/>
        <family val="3"/>
        <charset val="128"/>
        <scheme val="minor"/>
      </rPr>
      <t>申請の要件も満たす必要があります。要領でご確認ください。</t>
    </r>
    <rPh sb="10" eb="12">
      <t>シンセイ</t>
    </rPh>
    <rPh sb="12" eb="13">
      <t>マエ</t>
    </rPh>
    <rPh sb="15" eb="17">
      <t>カクニン</t>
    </rPh>
    <rPh sb="26" eb="30">
      <t>キュウフヨウケン</t>
    </rPh>
    <rPh sb="31" eb="34">
      <t>カンセンショウ</t>
    </rPh>
    <rPh sb="34" eb="36">
      <t>エイキョウ</t>
    </rPh>
    <rPh sb="36" eb="38">
      <t>クブン</t>
    </rPh>
    <rPh sb="107" eb="109">
      <t>カヒョウ</t>
    </rPh>
    <rPh sb="120" eb="122">
      <t>ガイトウ</t>
    </rPh>
    <rPh sb="127" eb="129">
      <t>カクニン</t>
    </rPh>
    <rPh sb="152" eb="156">
      <t>トウロクカクニン</t>
    </rPh>
    <rPh sb="156" eb="158">
      <t>キカン</t>
    </rPh>
    <rPh sb="162" eb="166">
      <t>ジゼンカクニン</t>
    </rPh>
    <rPh sb="171" eb="173">
      <t>カクニン</t>
    </rPh>
    <rPh sb="222" eb="224">
      <t>ヒツヨウ</t>
    </rPh>
    <rPh sb="232" eb="234">
      <t>シンセイ</t>
    </rPh>
    <rPh sb="234" eb="236">
      <t>ヨウケン</t>
    </rPh>
    <rPh sb="238" eb="240">
      <t>シンセイ</t>
    </rPh>
    <rPh sb="240" eb="242">
      <t>ヨウケン</t>
    </rPh>
    <rPh sb="243" eb="244">
      <t>ミ</t>
    </rPh>
    <rPh sb="246" eb="248">
      <t>ヒツヨウ</t>
    </rPh>
    <rPh sb="258" eb="260">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</si>
</sst>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月&quot;"/>
    <numFmt numFmtId="177" formatCode="0.000%"/>
    <numFmt numFmtId="178" formatCode="#,##0&quot;円&quot;"/>
  </numFmts>
  <fonts count="70">
    <font>
      <sz val="11"/>
      <color theme="1"/>
      <name val="Yu Gothic"/>
      <family val="2"/>
      <scheme val="minor"/>
    </font>
    <font>
      <sz val="11"/>
      <color theme="1"/>
      <name val="Yu Gothic"/>
      <family val="2"/>
      <scheme val="minor"/>
    </font>
    <font>
      <sz val="6"/>
      <name val="Yu Gothic"/>
      <family val="3"/>
      <charset val="128"/>
      <scheme val="minor"/>
    </font>
    <font>
      <sz val="14"/>
      <color theme="1"/>
      <name val="Yu Gothic"/>
      <family val="2"/>
      <scheme val="minor"/>
    </font>
    <font>
      <sz val="12"/>
      <color theme="1"/>
      <name val="Yu Gothic"/>
      <family val="3"/>
      <charset val="128"/>
      <scheme val="minor"/>
    </font>
    <font>
      <sz val="14"/>
      <color theme="1"/>
      <name val="Yu Gothic"/>
      <family val="3"/>
      <charset val="128"/>
      <scheme val="minor"/>
    </font>
    <font>
      <b/>
      <sz val="11"/>
      <color rgb="FFC00000"/>
      <name val="Yu Gothic"/>
      <family val="3"/>
      <charset val="128"/>
      <scheme val="minor"/>
    </font>
    <font>
      <b/>
      <sz val="10.5"/>
      <color rgb="FFC00000"/>
      <name val="Yu Gothic"/>
      <family val="3"/>
      <charset val="128"/>
      <scheme val="minor"/>
    </font>
    <font>
      <b/>
      <sz val="11"/>
      <color rgb="FF002060"/>
      <name val="Yu Gothic"/>
      <family val="3"/>
      <charset val="128"/>
      <scheme val="minor"/>
    </font>
    <font>
      <b/>
      <sz val="15"/>
      <color theme="1"/>
      <name val="Yu Gothic"/>
      <family val="3"/>
      <charset val="128"/>
      <scheme val="minor"/>
    </font>
    <font>
      <sz val="14"/>
      <name val="Yu Gothic"/>
      <family val="3"/>
      <charset val="128"/>
      <scheme val="minor"/>
    </font>
    <font>
      <b/>
      <sz val="16"/>
      <color rgb="FF002060"/>
      <name val="Yu Gothic"/>
      <family val="3"/>
      <charset val="128"/>
      <scheme val="minor"/>
    </font>
    <font>
      <sz val="11"/>
      <color rgb="FF002060"/>
      <name val="Yu Gothic"/>
      <family val="3"/>
      <charset val="128"/>
      <scheme val="minor"/>
    </font>
    <font>
      <b/>
      <sz val="10.5"/>
      <color rgb="FF000000"/>
      <name val="Yu Gothic"/>
      <family val="3"/>
      <charset val="128"/>
      <scheme val="minor"/>
    </font>
    <font>
      <sz val="9"/>
      <color theme="1"/>
      <name val="Yu Gothic"/>
      <family val="2"/>
      <scheme val="minor"/>
    </font>
    <font>
      <b/>
      <sz val="10"/>
      <color rgb="FF002060"/>
      <name val="Yu Gothic"/>
      <family val="3"/>
      <charset val="128"/>
      <scheme val="minor"/>
    </font>
    <font>
      <b/>
      <sz val="14"/>
      <color theme="1"/>
      <name val="Yu Gothic"/>
      <family val="3"/>
      <charset val="128"/>
      <scheme val="minor"/>
    </font>
    <font>
      <b/>
      <sz val="12"/>
      <color theme="1"/>
      <name val="Yu Gothic"/>
      <family val="3"/>
      <charset val="128"/>
      <scheme val="minor"/>
    </font>
    <font>
      <b/>
      <sz val="14"/>
      <color theme="0"/>
      <name val="Yu Gothic"/>
      <family val="3"/>
      <charset val="128"/>
      <scheme val="minor"/>
    </font>
    <font>
      <b/>
      <sz val="11"/>
      <color theme="1"/>
      <name val="Yu Gothic"/>
      <family val="3"/>
      <charset val="128"/>
      <scheme val="minor"/>
    </font>
    <font>
      <sz val="8"/>
      <color theme="1"/>
      <name val="Yu Gothic"/>
      <family val="3"/>
      <charset val="128"/>
      <scheme val="minor"/>
    </font>
    <font>
      <sz val="10"/>
      <color theme="1"/>
      <name val="Yu Gothic"/>
      <family val="2"/>
      <scheme val="minor"/>
    </font>
    <font>
      <sz val="12"/>
      <color theme="1"/>
      <name val="Yu Gothic"/>
      <family val="2"/>
      <scheme val="minor"/>
    </font>
    <font>
      <b/>
      <sz val="10"/>
      <color theme="1"/>
      <name val="Yu Gothic"/>
      <family val="3"/>
      <charset val="128"/>
      <scheme val="minor"/>
    </font>
    <font>
      <sz val="11"/>
      <color theme="1"/>
      <name val="Yu Gothic"/>
      <family val="3"/>
      <charset val="128"/>
      <scheme val="minor"/>
    </font>
    <font>
      <b/>
      <sz val="12"/>
      <color rgb="FFFF0000"/>
      <name val="Yu Gothic"/>
      <family val="3"/>
      <charset val="128"/>
      <scheme val="minor"/>
    </font>
    <font>
      <b/>
      <sz val="12"/>
      <color rgb="FF000000"/>
      <name val="Yu Gothic"/>
      <family val="3"/>
      <charset val="128"/>
      <scheme val="minor"/>
    </font>
    <font>
      <b/>
      <sz val="10"/>
      <color rgb="FF000000"/>
      <name val="Yu Gothic"/>
      <family val="3"/>
      <charset val="128"/>
      <scheme val="minor"/>
    </font>
    <font>
      <b/>
      <sz val="14"/>
      <color rgb="FF000000"/>
      <name val="Yu Gothic"/>
      <family val="3"/>
      <charset val="128"/>
      <scheme val="minor"/>
    </font>
    <font>
      <b/>
      <sz val="7"/>
      <color theme="1"/>
      <name val="Yu Gothic"/>
      <family val="3"/>
      <charset val="128"/>
      <scheme val="minor"/>
    </font>
    <font>
      <b/>
      <sz val="8"/>
      <color theme="1"/>
      <name val="Yu Gothic"/>
      <family val="3"/>
      <charset val="128"/>
      <scheme val="minor"/>
    </font>
    <font>
      <sz val="8"/>
      <color theme="1"/>
      <name val="Yu Gothic"/>
      <family val="2"/>
      <scheme val="minor"/>
    </font>
    <font>
      <sz val="7"/>
      <color theme="1"/>
      <name val="Yu Gothic"/>
      <family val="3"/>
      <charset val="128"/>
      <scheme val="minor"/>
    </font>
    <font>
      <sz val="7"/>
      <color theme="1"/>
      <name val="Yu Gothic"/>
      <family val="2"/>
      <scheme val="minor"/>
    </font>
    <font>
      <b/>
      <sz val="12"/>
      <color rgb="FFC00000"/>
      <name val="Yu Gothic"/>
      <family val="3"/>
      <charset val="128"/>
      <scheme val="minor"/>
    </font>
    <font>
      <b/>
      <sz val="9"/>
      <color theme="1"/>
      <name val="Yu Gothic"/>
      <family val="3"/>
      <charset val="128"/>
      <scheme val="minor"/>
    </font>
    <font>
      <b/>
      <sz val="7.5"/>
      <color rgb="FFC00000"/>
      <name val="Yu Gothic"/>
      <family val="3"/>
      <charset val="128"/>
      <scheme val="minor"/>
    </font>
    <font>
      <b/>
      <sz val="6"/>
      <color theme="0"/>
      <name val="Yu Gothic"/>
      <family val="3"/>
      <charset val="128"/>
      <scheme val="minor"/>
    </font>
    <font>
      <b/>
      <sz val="12"/>
      <color rgb="FF002060"/>
      <name val="Yu Gothic"/>
      <family val="3"/>
      <charset val="128"/>
      <scheme val="minor"/>
    </font>
    <font>
      <b/>
      <sz val="8"/>
      <color rgb="FF0070C0"/>
      <name val="Yu Gothic"/>
      <family val="3"/>
      <charset val="128"/>
      <scheme val="minor"/>
    </font>
    <font>
      <b/>
      <sz val="14"/>
      <color rgb="FF002060"/>
      <name val="Yu Gothic"/>
      <family val="3"/>
      <charset val="128"/>
      <scheme val="minor"/>
    </font>
    <font>
      <b/>
      <sz val="14"/>
      <name val="Yu Gothic"/>
      <family val="3"/>
      <charset val="128"/>
      <scheme val="minor"/>
    </font>
    <font>
      <sz val="10"/>
      <color theme="1"/>
      <name val="Yu Gothic"/>
      <family val="3"/>
      <charset val="128"/>
      <scheme val="minor"/>
    </font>
    <font>
      <b/>
      <sz val="8.5"/>
      <color rgb="FFC00000"/>
      <name val="Yu Gothic"/>
      <family val="3"/>
      <charset val="128"/>
      <scheme val="minor"/>
    </font>
    <font>
      <b/>
      <sz val="7"/>
      <color rgb="FFFF0000"/>
      <name val="Yu Gothic"/>
      <family val="3"/>
      <charset val="128"/>
      <scheme val="minor"/>
    </font>
    <font>
      <b/>
      <sz val="9"/>
      <color rgb="FF000000"/>
      <name val="Yu Gothic"/>
      <family val="3"/>
      <charset val="128"/>
      <scheme val="minor"/>
    </font>
    <font>
      <b/>
      <sz val="10"/>
      <color rgb="FFC00000"/>
      <name val="Yu Gothic"/>
      <family val="3"/>
      <charset val="128"/>
      <scheme val="minor"/>
    </font>
    <font>
      <b/>
      <sz val="9.5"/>
      <color theme="1"/>
      <name val="Yu Gothic"/>
      <family val="3"/>
      <charset val="128"/>
      <scheme val="minor"/>
    </font>
    <font>
      <b/>
      <sz val="9.5"/>
      <color rgb="FF002060"/>
      <name val="Yu Gothic"/>
      <family val="3"/>
      <charset val="128"/>
      <scheme val="minor"/>
    </font>
    <font>
      <b/>
      <sz val="6"/>
      <color theme="1"/>
      <name val="Yu Gothic"/>
      <family val="3"/>
      <charset val="128"/>
      <scheme val="minor"/>
    </font>
    <font>
      <b/>
      <u/>
      <sz val="12"/>
      <color rgb="FFC00000"/>
      <name val="Yu Gothic"/>
      <family val="3"/>
      <charset val="128"/>
      <scheme val="minor"/>
    </font>
    <font>
      <b/>
      <u/>
      <sz val="14"/>
      <color rgb="FFC00000"/>
      <name val="Yu Gothic"/>
      <family val="3"/>
      <charset val="128"/>
      <scheme val="minor"/>
    </font>
    <font>
      <b/>
      <sz val="14"/>
      <color rgb="FFC00000"/>
      <name val="Yu Gothic"/>
      <family val="3"/>
      <charset val="128"/>
      <scheme val="minor"/>
    </font>
    <font>
      <sz val="11"/>
      <color theme="0"/>
      <name val="Yu Gothic"/>
      <family val="3"/>
      <charset val="128"/>
      <scheme val="minor"/>
    </font>
    <font>
      <sz val="9"/>
      <color theme="1"/>
      <name val="Yu Gothic"/>
      <family val="3"/>
      <charset val="128"/>
      <scheme val="minor"/>
    </font>
    <font>
      <b/>
      <sz val="6.5"/>
      <color theme="1"/>
      <name val="Yu Gothic"/>
      <family val="3"/>
      <charset val="128"/>
      <scheme val="minor"/>
    </font>
    <font>
      <sz val="13"/>
      <color theme="1"/>
      <name val="Yu Gothic"/>
      <family val="3"/>
      <charset val="128"/>
      <scheme val="minor"/>
    </font>
    <font>
      <b/>
      <sz val="12"/>
      <name val="Yu Gothic"/>
      <family val="3"/>
      <charset val="128"/>
      <scheme val="minor"/>
    </font>
    <font>
      <b/>
      <sz val="15"/>
      <color rgb="FF002060"/>
      <name val="Yu Gothic"/>
      <family val="3"/>
      <charset val="128"/>
      <scheme val="minor"/>
    </font>
    <font>
      <b/>
      <sz val="11.5"/>
      <color rgb="FFC00000"/>
      <name val="Yu Gothic"/>
      <family val="3"/>
      <charset val="128"/>
      <scheme val="minor"/>
    </font>
    <font>
      <b/>
      <sz val="9"/>
      <color rgb="FFC00000"/>
      <name val="Yu Gothic"/>
      <family val="3"/>
      <charset val="128"/>
      <scheme val="minor"/>
    </font>
    <font>
      <b/>
      <sz val="11"/>
      <name val="Yu Gothic"/>
      <family val="3"/>
      <charset val="128"/>
      <scheme val="minor"/>
    </font>
    <font>
      <b/>
      <sz val="9.5"/>
      <color rgb="FFC00000"/>
      <name val="Yu Gothic"/>
      <family val="3"/>
      <charset val="128"/>
      <scheme val="minor"/>
    </font>
    <font>
      <b/>
      <sz val="8"/>
      <color rgb="FF002060"/>
      <name val="Yu Gothic"/>
      <family val="3"/>
      <charset val="128"/>
      <scheme val="minor"/>
    </font>
    <font>
      <b/>
      <sz val="8.5"/>
      <color rgb="FF002060"/>
      <name val="Yu Gothic"/>
      <family val="3"/>
      <charset val="128"/>
      <scheme val="minor"/>
    </font>
    <font>
      <b/>
      <sz val="9.5"/>
      <name val="Yu Gothic"/>
      <family val="3"/>
      <charset val="128"/>
      <scheme val="minor"/>
    </font>
    <font>
      <b/>
      <sz val="11.5"/>
      <color rgb="FF002060"/>
      <name val="Yu Gothic"/>
      <family val="3"/>
      <charset val="128"/>
      <scheme val="minor"/>
    </font>
    <font>
      <b/>
      <sz val="8"/>
      <color rgb="FFC00000"/>
      <name val="Yu Gothic"/>
      <family val="3"/>
      <charset val="128"/>
      <scheme val="minor"/>
    </font>
    <font>
      <b/>
      <sz val="9"/>
      <color rgb="FF002060"/>
      <name val="Yu Gothic"/>
      <family val="3"/>
      <charset val="128"/>
      <scheme val="minor"/>
    </font>
    <font>
      <b/>
      <sz val="12"/>
      <color theme="1"/>
      <name val="Segoe UI Symbol"/>
      <family val="3"/>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2"/>
        <bgColor indexed="64"/>
      </patternFill>
    </fill>
    <fill>
      <patternFill patternType="solid">
        <fgColor theme="2" tint="-0.749992370372631"/>
        <bgColor indexed="64"/>
      </patternFill>
    </fill>
    <fill>
      <patternFill patternType="solid">
        <fgColor rgb="FFFFFFB3"/>
        <bgColor indexed="64"/>
      </patternFill>
    </fill>
    <fill>
      <patternFill patternType="solid">
        <fgColor rgb="FFFFC1C1"/>
        <bgColor indexed="64"/>
      </patternFill>
    </fill>
    <fill>
      <patternFill patternType="solid">
        <fgColor rgb="FFFFE697"/>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ck">
        <color rgb="FFC00000"/>
      </left>
      <right style="thin">
        <color indexed="64"/>
      </right>
      <top style="thick">
        <color rgb="FFC00000"/>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
      <left style="thin">
        <color indexed="64"/>
      </left>
      <right style="thin">
        <color indexed="64"/>
      </right>
      <top style="thin">
        <color indexed="64"/>
      </top>
      <bottom style="thick">
        <color rgb="FFC00000"/>
      </bottom>
      <diagonal/>
    </border>
    <border>
      <left/>
      <right style="thick">
        <color rgb="FFC00000"/>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ck">
        <color rgb="FFC00000"/>
      </left>
      <right/>
      <top style="thin">
        <color indexed="64"/>
      </top>
      <bottom style="thin">
        <color indexed="64"/>
      </bottom>
      <diagonal/>
    </border>
    <border>
      <left style="thick">
        <color rgb="FFC00000"/>
      </left>
      <right/>
      <top style="thin">
        <color indexed="64"/>
      </top>
      <bottom style="thick">
        <color rgb="FFC00000"/>
      </bottom>
      <diagonal/>
    </border>
    <border>
      <left/>
      <right style="thick">
        <color rgb="FFC00000"/>
      </right>
      <top style="thin">
        <color indexed="64"/>
      </top>
      <bottom style="thick">
        <color rgb="FFC00000"/>
      </bottom>
      <diagonal/>
    </border>
    <border>
      <left style="thin">
        <color theme="1"/>
      </left>
      <right style="thin">
        <color theme="1"/>
      </right>
      <top style="thick">
        <color rgb="FFC00000"/>
      </top>
      <bottom style="thin">
        <color indexed="64"/>
      </bottom>
      <diagonal/>
    </border>
    <border>
      <left style="thick">
        <color rgb="FFC00000"/>
      </left>
      <right/>
      <top style="thick">
        <color rgb="FFC00000"/>
      </top>
      <bottom style="thin">
        <color indexed="64"/>
      </bottom>
      <diagonal/>
    </border>
    <border>
      <left/>
      <right style="thick">
        <color rgb="FFC00000"/>
      </right>
      <top style="thick">
        <color rgb="FFC00000"/>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style="thick">
        <color rgb="FF0070C0"/>
      </left>
      <right style="thin">
        <color indexed="64"/>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style="thick">
        <color rgb="FF0070C0"/>
      </right>
      <top style="thin">
        <color indexed="64"/>
      </top>
      <bottom style="thick">
        <color rgb="FF0070C0"/>
      </bottom>
      <diagonal/>
    </border>
    <border>
      <left style="thick">
        <color rgb="FF0070C0"/>
      </left>
      <right style="thin">
        <color indexed="64"/>
      </right>
      <top style="thin">
        <color indexed="64"/>
      </top>
      <bottom style="thin">
        <color indexed="64"/>
      </bottom>
      <diagonal/>
    </border>
    <border>
      <left style="thin">
        <color indexed="64"/>
      </left>
      <right style="thick">
        <color rgb="FF0070C0"/>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2">
    <xf numFmtId="0" fontId="0" fillId="0" borderId="0" xfId="0"/>
    <xf numFmtId="38" fontId="5" fillId="2" borderId="1" xfId="1" applyFont="1" applyFill="1" applyBorder="1" applyAlignment="1" applyProtection="1">
      <alignment vertical="center"/>
      <protection locked="0"/>
    </xf>
    <xf numFmtId="0" fontId="4" fillId="0" borderId="1" xfId="0" applyFont="1" applyBorder="1" applyAlignment="1" applyProtection="1">
      <alignment horizontal="center" vertical="center"/>
    </xf>
    <xf numFmtId="38" fontId="5" fillId="2" borderId="1" xfId="1" applyFont="1" applyFill="1" applyBorder="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177" fontId="3" fillId="0" borderId="1" xfId="2" applyNumberFormat="1" applyFont="1" applyBorder="1" applyAlignment="1" applyProtection="1">
      <alignment vertical="center"/>
    </xf>
    <xf numFmtId="0" fontId="4" fillId="0" borderId="1" xfId="0" applyFont="1" applyBorder="1" applyAlignment="1" applyProtection="1">
      <alignment horizontal="center" vertical="center" wrapText="1"/>
    </xf>
    <xf numFmtId="38" fontId="0" fillId="0" borderId="4" xfId="1" applyFont="1" applyBorder="1" applyAlignment="1" applyProtection="1">
      <alignment vertical="center"/>
      <protection locked="0"/>
    </xf>
    <xf numFmtId="0" fontId="6" fillId="0" borderId="0" xfId="0" applyFont="1" applyBorder="1" applyAlignment="1" applyProtection="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8" fillId="0" borderId="0" xfId="0" applyFont="1" applyAlignment="1" applyProtection="1">
      <alignment vertical="center"/>
    </xf>
    <xf numFmtId="0" fontId="13" fillId="0" borderId="0" xfId="0" applyFont="1" applyAlignment="1">
      <alignment horizontal="center" vertical="center"/>
    </xf>
    <xf numFmtId="0" fontId="0" fillId="5" borderId="0" xfId="0" applyFill="1" applyAlignment="1">
      <alignment vertical="center"/>
    </xf>
    <xf numFmtId="0" fontId="18" fillId="4" borderId="0" xfId="0" applyFont="1" applyFill="1" applyAlignment="1">
      <alignment vertical="center"/>
    </xf>
    <xf numFmtId="0" fontId="0" fillId="0" borderId="0" xfId="0" applyAlignment="1">
      <alignment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0" borderId="1" xfId="0" applyFont="1" applyBorder="1" applyAlignment="1">
      <alignment horizontal="center" vertical="center"/>
    </xf>
    <xf numFmtId="0" fontId="22" fillId="0" borderId="0" xfId="0" applyFont="1" applyAlignment="1">
      <alignment vertical="center"/>
    </xf>
    <xf numFmtId="0" fontId="21" fillId="0" borderId="12" xfId="0" applyFont="1" applyBorder="1" applyAlignment="1">
      <alignment horizontal="center" vertical="center"/>
    </xf>
    <xf numFmtId="0" fontId="21" fillId="0" borderId="3" xfId="0" applyFont="1" applyBorder="1" applyAlignment="1">
      <alignment horizontal="center" vertical="center"/>
    </xf>
    <xf numFmtId="0" fontId="9" fillId="0" borderId="0" xfId="0" applyFont="1" applyAlignment="1">
      <alignment vertical="center"/>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9" fillId="6" borderId="10" xfId="0" applyFont="1" applyFill="1" applyBorder="1" applyAlignment="1">
      <alignment horizontal="center" vertical="center"/>
    </xf>
    <xf numFmtId="0" fontId="17" fillId="0" borderId="1" xfId="0" applyFont="1" applyBorder="1" applyAlignment="1">
      <alignment vertical="center"/>
    </xf>
    <xf numFmtId="0" fontId="3" fillId="0" borderId="0" xfId="0" applyFont="1" applyAlignment="1">
      <alignment vertical="center"/>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7" fillId="0" borderId="11" xfId="0" applyFont="1" applyBorder="1" applyAlignment="1">
      <alignment vertical="center"/>
    </xf>
    <xf numFmtId="0" fontId="0" fillId="0" borderId="15" xfId="0" applyBorder="1" applyAlignment="1">
      <alignment vertical="center"/>
    </xf>
    <xf numFmtId="176" fontId="5" fillId="0" borderId="2" xfId="0" applyNumberFormat="1" applyFont="1" applyBorder="1" applyAlignment="1">
      <alignment horizontal="center" vertical="center"/>
    </xf>
    <xf numFmtId="177" fontId="0" fillId="0" borderId="14" xfId="0" applyNumberFormat="1" applyBorder="1" applyAlignment="1">
      <alignment vertical="center"/>
    </xf>
    <xf numFmtId="38" fontId="0" fillId="0" borderId="15" xfId="0" applyNumberFormat="1" applyBorder="1" applyAlignment="1">
      <alignment vertical="center"/>
    </xf>
    <xf numFmtId="0" fontId="17" fillId="0" borderId="16" xfId="0" applyFont="1" applyBorder="1" applyAlignment="1">
      <alignment vertical="center"/>
    </xf>
    <xf numFmtId="0" fontId="0" fillId="0" borderId="17" xfId="0" applyBorder="1" applyAlignment="1">
      <alignment vertical="center"/>
    </xf>
    <xf numFmtId="176" fontId="5" fillId="0" borderId="18" xfId="0" applyNumberFormat="1" applyFont="1" applyBorder="1" applyAlignment="1">
      <alignment horizontal="center" vertical="center"/>
    </xf>
    <xf numFmtId="177" fontId="0" fillId="0" borderId="19" xfId="0" applyNumberFormat="1" applyBorder="1" applyAlignment="1">
      <alignment vertical="center"/>
    </xf>
    <xf numFmtId="38" fontId="0" fillId="0" borderId="17" xfId="0" applyNumberFormat="1" applyBorder="1" applyAlignment="1">
      <alignment vertical="center"/>
    </xf>
    <xf numFmtId="0" fontId="17" fillId="0" borderId="20" xfId="0" applyFont="1" applyBorder="1" applyAlignment="1">
      <alignment vertical="center"/>
    </xf>
    <xf numFmtId="0" fontId="0" fillId="0" borderId="21" xfId="0" applyBorder="1" applyAlignment="1">
      <alignment vertical="center"/>
    </xf>
    <xf numFmtId="176" fontId="5" fillId="0" borderId="4" xfId="0" applyNumberFormat="1" applyFont="1" applyBorder="1" applyAlignment="1">
      <alignment horizontal="center" vertical="center"/>
    </xf>
    <xf numFmtId="177" fontId="0" fillId="0" borderId="22" xfId="0" applyNumberFormat="1" applyBorder="1" applyAlignment="1">
      <alignment vertical="center"/>
    </xf>
    <xf numFmtId="38" fontId="0" fillId="0" borderId="23" xfId="0" applyNumberFormat="1" applyBorder="1" applyAlignment="1">
      <alignment vertical="center"/>
    </xf>
    <xf numFmtId="0" fontId="17" fillId="0" borderId="24" xfId="0" applyFont="1" applyBorder="1" applyAlignment="1">
      <alignment vertical="center"/>
    </xf>
    <xf numFmtId="0" fontId="0" fillId="0" borderId="25" xfId="0" applyBorder="1" applyAlignment="1">
      <alignment vertical="center"/>
    </xf>
    <xf numFmtId="0" fontId="17" fillId="0" borderId="35" xfId="0" applyFont="1" applyBorder="1" applyAlignment="1">
      <alignment horizontal="center" vertical="center"/>
    </xf>
    <xf numFmtId="0" fontId="26" fillId="0" borderId="1" xfId="0" applyFont="1" applyBorder="1" applyAlignment="1">
      <alignment horizontal="center" wrapText="1"/>
    </xf>
    <xf numFmtId="0" fontId="17" fillId="0" borderId="34" xfId="0" applyFont="1" applyBorder="1" applyAlignment="1">
      <alignment vertical="center"/>
    </xf>
    <xf numFmtId="0" fontId="0" fillId="0" borderId="1" xfId="0" applyBorder="1" applyAlignment="1">
      <alignment vertical="center"/>
    </xf>
    <xf numFmtId="0" fontId="19" fillId="0" borderId="1" xfId="0" applyFont="1" applyBorder="1" applyAlignment="1">
      <alignment horizontal="center" vertical="center"/>
    </xf>
    <xf numFmtId="176" fontId="19" fillId="0" borderId="1" xfId="0" applyNumberFormat="1" applyFont="1" applyBorder="1" applyAlignment="1">
      <alignment horizontal="center" vertical="center"/>
    </xf>
    <xf numFmtId="177" fontId="19" fillId="0" borderId="1" xfId="2" applyNumberFormat="1" applyFont="1" applyBorder="1" applyAlignment="1" applyProtection="1">
      <alignment horizontal="center" vertical="center"/>
    </xf>
    <xf numFmtId="38" fontId="19" fillId="0" borderId="35" xfId="1" applyFont="1" applyBorder="1" applyAlignment="1" applyProtection="1">
      <alignment horizontal="center" vertical="center"/>
    </xf>
    <xf numFmtId="38" fontId="17" fillId="0" borderId="34" xfId="1" applyFont="1" applyBorder="1" applyAlignment="1" applyProtection="1">
      <alignment vertical="center"/>
    </xf>
    <xf numFmtId="0" fontId="17" fillId="0" borderId="37" xfId="0" applyFont="1" applyBorder="1" applyAlignment="1">
      <alignment vertical="center"/>
    </xf>
    <xf numFmtId="0" fontId="0" fillId="0" borderId="38" xfId="0" applyBorder="1" applyAlignment="1">
      <alignment vertical="center"/>
    </xf>
    <xf numFmtId="0" fontId="19" fillId="0" borderId="38" xfId="0" applyFont="1" applyBorder="1" applyAlignment="1">
      <alignment horizontal="center" vertical="center"/>
    </xf>
    <xf numFmtId="176" fontId="19" fillId="0" borderId="38" xfId="0" applyNumberFormat="1" applyFont="1" applyBorder="1" applyAlignment="1">
      <alignment horizontal="center" vertical="center"/>
    </xf>
    <xf numFmtId="177" fontId="19" fillId="0" borderId="38" xfId="2" applyNumberFormat="1" applyFont="1" applyBorder="1" applyAlignment="1" applyProtection="1">
      <alignment horizontal="center" vertical="center"/>
    </xf>
    <xf numFmtId="38" fontId="19" fillId="0" borderId="39" xfId="1" applyFont="1" applyBorder="1" applyAlignment="1" applyProtection="1">
      <alignment horizontal="center" vertical="center"/>
    </xf>
    <xf numFmtId="38" fontId="17" fillId="0" borderId="40" xfId="1" applyFont="1" applyBorder="1" applyAlignment="1" applyProtection="1">
      <alignment vertical="center"/>
    </xf>
    <xf numFmtId="0" fontId="17" fillId="0" borderId="8" xfId="0" applyFont="1" applyBorder="1" applyAlignment="1">
      <alignment vertical="center"/>
    </xf>
    <xf numFmtId="0" fontId="0" fillId="0" borderId="8" xfId="0" applyBorder="1" applyAlignment="1">
      <alignment vertical="center"/>
    </xf>
    <xf numFmtId="0" fontId="22" fillId="0" borderId="9" xfId="0" applyFont="1" applyBorder="1" applyAlignment="1">
      <alignment vertical="center"/>
    </xf>
    <xf numFmtId="176" fontId="19" fillId="6" borderId="10" xfId="0" applyNumberFormat="1" applyFont="1" applyFill="1" applyBorder="1" applyAlignment="1">
      <alignment horizontal="center" vertical="center"/>
    </xf>
    <xf numFmtId="177" fontId="19" fillId="6" borderId="10" xfId="2" applyNumberFormat="1" applyFont="1" applyFill="1" applyBorder="1" applyAlignment="1" applyProtection="1">
      <alignment horizontal="center" vertical="center"/>
    </xf>
    <xf numFmtId="178" fontId="19" fillId="6" borderId="10" xfId="1" applyNumberFormat="1" applyFont="1" applyFill="1" applyBorder="1" applyAlignment="1" applyProtection="1">
      <alignment horizontal="center" vertical="center"/>
    </xf>
    <xf numFmtId="0" fontId="24" fillId="0" borderId="0" xfId="0" applyFont="1" applyAlignment="1">
      <alignment horizontal="center" vertical="center"/>
    </xf>
    <xf numFmtId="38" fontId="28" fillId="0" borderId="1" xfId="1" applyFont="1" applyBorder="1" applyAlignment="1">
      <alignment horizontal="center"/>
    </xf>
    <xf numFmtId="0" fontId="18" fillId="4" borderId="0" xfId="0" applyFont="1" applyFill="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19" fillId="0" borderId="3" xfId="0" applyFont="1" applyBorder="1" applyAlignment="1">
      <alignment horizontal="center" vertical="center"/>
    </xf>
    <xf numFmtId="0" fontId="17" fillId="0" borderId="46" xfId="0" applyFont="1" applyBorder="1" applyAlignment="1">
      <alignment horizontal="center" vertical="center"/>
    </xf>
    <xf numFmtId="38" fontId="17" fillId="0" borderId="47" xfId="1" applyFont="1" applyBorder="1" applyAlignment="1" applyProtection="1">
      <alignment vertical="center"/>
    </xf>
    <xf numFmtId="0" fontId="22" fillId="0" borderId="10" xfId="0" applyFont="1" applyBorder="1" applyAlignment="1">
      <alignment vertical="center"/>
    </xf>
    <xf numFmtId="177" fontId="19" fillId="6" borderId="10" xfId="2" applyNumberFormat="1" applyFont="1" applyFill="1" applyBorder="1" applyAlignment="1">
      <alignment horizontal="center" vertical="center"/>
    </xf>
    <xf numFmtId="38" fontId="17" fillId="0" borderId="48" xfId="1" applyFont="1" applyBorder="1" applyAlignment="1" applyProtection="1">
      <alignment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4" fillId="0" borderId="0" xfId="0" applyFont="1" applyAlignment="1">
      <alignment horizontal="center" vertical="center"/>
    </xf>
    <xf numFmtId="38" fontId="28" fillId="0" borderId="0" xfId="1" applyFont="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vertical="center"/>
    </xf>
    <xf numFmtId="38" fontId="28" fillId="0" borderId="9" xfId="1" applyFont="1" applyBorder="1" applyAlignment="1">
      <alignment horizontal="center"/>
    </xf>
    <xf numFmtId="38" fontId="28" fillId="0" borderId="10" xfId="1" applyFont="1" applyBorder="1" applyAlignment="1">
      <alignment horizontal="center"/>
    </xf>
    <xf numFmtId="38" fontId="28" fillId="0" borderId="0" xfId="1" applyFont="1" applyBorder="1" applyAlignment="1">
      <alignment horizontal="left"/>
    </xf>
    <xf numFmtId="0" fontId="21" fillId="2" borderId="1" xfId="0" applyFont="1" applyFill="1" applyBorder="1" applyAlignment="1">
      <alignment horizontal="center" vertical="center"/>
    </xf>
    <xf numFmtId="0" fontId="33" fillId="2" borderId="1" xfId="0" applyFont="1" applyFill="1" applyBorder="1" applyAlignment="1">
      <alignment vertical="center" wrapText="1"/>
    </xf>
    <xf numFmtId="0" fontId="0" fillId="2" borderId="0" xfId="0" applyFill="1" applyAlignment="1">
      <alignment vertical="center"/>
    </xf>
    <xf numFmtId="0" fontId="18" fillId="2" borderId="0" xfId="0" applyFont="1" applyFill="1" applyAlignment="1">
      <alignment vertical="center"/>
    </xf>
    <xf numFmtId="0" fontId="0" fillId="2" borderId="0" xfId="0" applyFill="1" applyAlignment="1" applyProtection="1">
      <alignment vertical="center"/>
    </xf>
    <xf numFmtId="0" fontId="3" fillId="2" borderId="0" xfId="0" applyFont="1" applyFill="1" applyAlignment="1">
      <alignment vertical="center"/>
    </xf>
    <xf numFmtId="0" fontId="22" fillId="2" borderId="0" xfId="0" applyFont="1" applyFill="1" applyAlignment="1">
      <alignment vertical="center"/>
    </xf>
    <xf numFmtId="0" fontId="5" fillId="0" borderId="2" xfId="0" applyFont="1" applyBorder="1" applyAlignment="1" applyProtection="1">
      <alignment horizontal="center" vertical="center"/>
    </xf>
    <xf numFmtId="38" fontId="5" fillId="3" borderId="49" xfId="1" applyFont="1" applyFill="1" applyBorder="1" applyAlignment="1" applyProtection="1">
      <alignment vertical="center"/>
      <protection locked="0"/>
    </xf>
    <xf numFmtId="38" fontId="5" fillId="3" borderId="50" xfId="1" applyFont="1" applyFill="1" applyBorder="1" applyAlignment="1" applyProtection="1">
      <alignment vertical="center"/>
      <protection locked="0"/>
    </xf>
    <xf numFmtId="38" fontId="5" fillId="3" borderId="51" xfId="1" applyFont="1" applyFill="1" applyBorder="1" applyAlignment="1" applyProtection="1">
      <alignment vertical="center"/>
      <protection locked="0"/>
    </xf>
    <xf numFmtId="0" fontId="4" fillId="3" borderId="8" xfId="0" applyFont="1" applyFill="1" applyBorder="1" applyAlignment="1" applyProtection="1">
      <alignment horizontal="center" vertical="center"/>
    </xf>
    <xf numFmtId="38" fontId="5" fillId="3" borderId="52" xfId="1" applyFont="1" applyFill="1" applyBorder="1" applyAlignment="1" applyProtection="1">
      <alignment vertical="center"/>
      <protection locked="0"/>
    </xf>
    <xf numFmtId="0" fontId="35" fillId="0" borderId="1" xfId="0" applyFont="1" applyBorder="1" applyAlignment="1">
      <alignment horizontal="center" vertical="center"/>
    </xf>
    <xf numFmtId="0" fontId="30" fillId="0" borderId="8" xfId="0" applyFont="1" applyBorder="1" applyAlignment="1">
      <alignment horizontal="center" vertical="center"/>
    </xf>
    <xf numFmtId="0" fontId="6" fillId="0" borderId="0" xfId="0" applyFont="1" applyAlignment="1">
      <alignment horizontal="center" vertical="center"/>
    </xf>
    <xf numFmtId="176" fontId="20" fillId="2" borderId="1" xfId="0" applyNumberFormat="1" applyFont="1" applyFill="1" applyBorder="1" applyAlignment="1" applyProtection="1">
      <alignment horizontal="center" vertical="center"/>
    </xf>
    <xf numFmtId="0" fontId="5" fillId="0" borderId="15" xfId="0" applyFont="1" applyBorder="1" applyAlignment="1" applyProtection="1">
      <alignment horizontal="center" vertical="center"/>
    </xf>
    <xf numFmtId="38" fontId="0" fillId="0" borderId="23" xfId="1" applyFont="1" applyBorder="1" applyAlignment="1" applyProtection="1">
      <alignment vertical="center"/>
      <protection locked="0"/>
    </xf>
    <xf numFmtId="0" fontId="37" fillId="4" borderId="0" xfId="0" applyFont="1" applyFill="1" applyAlignment="1" applyProtection="1">
      <alignment vertical="center" textRotation="255"/>
    </xf>
    <xf numFmtId="38" fontId="5" fillId="2" borderId="2" xfId="1" applyFont="1" applyFill="1" applyBorder="1" applyAlignment="1" applyProtection="1">
      <alignment vertical="center"/>
    </xf>
    <xf numFmtId="0" fontId="0" fillId="2" borderId="1" xfId="0" applyFill="1" applyBorder="1" applyAlignment="1">
      <alignment vertical="center"/>
    </xf>
    <xf numFmtId="0" fontId="39" fillId="2" borderId="0" xfId="0" applyFont="1" applyFill="1" applyBorder="1" applyAlignment="1" applyProtection="1">
      <alignment vertical="top" wrapText="1"/>
    </xf>
    <xf numFmtId="0" fontId="39" fillId="2" borderId="21" xfId="0" applyFont="1" applyFill="1" applyBorder="1" applyAlignment="1" applyProtection="1">
      <alignment vertical="top" wrapText="1"/>
    </xf>
    <xf numFmtId="0" fontId="0" fillId="5" borderId="55" xfId="0" applyFill="1" applyBorder="1" applyAlignment="1">
      <alignment vertical="center"/>
    </xf>
    <xf numFmtId="0" fontId="17" fillId="5" borderId="54" xfId="0" applyFont="1" applyFill="1" applyBorder="1" applyAlignment="1">
      <alignment vertical="center"/>
    </xf>
    <xf numFmtId="0" fontId="17" fillId="5" borderId="0" xfId="0" applyFont="1" applyFill="1" applyBorder="1" applyAlignment="1">
      <alignment vertical="center"/>
    </xf>
    <xf numFmtId="0" fontId="17" fillId="5" borderId="59" xfId="0" applyFont="1" applyFill="1" applyBorder="1" applyAlignment="1">
      <alignment vertical="center"/>
    </xf>
    <xf numFmtId="0" fontId="17" fillId="5" borderId="60" xfId="0" applyFont="1" applyFill="1" applyBorder="1" applyAlignment="1">
      <alignment vertical="center"/>
    </xf>
    <xf numFmtId="0" fontId="0" fillId="5" borderId="61" xfId="0" applyFill="1" applyBorder="1" applyAlignment="1">
      <alignment vertical="center"/>
    </xf>
    <xf numFmtId="0" fontId="17" fillId="5" borderId="62" xfId="0" applyFont="1" applyFill="1" applyBorder="1" applyAlignment="1">
      <alignment vertical="center"/>
    </xf>
    <xf numFmtId="0" fontId="0" fillId="5" borderId="64" xfId="0" applyFill="1" applyBorder="1" applyAlignment="1">
      <alignment vertical="center"/>
    </xf>
    <xf numFmtId="0" fontId="4" fillId="5" borderId="63" xfId="0" applyFont="1" applyFill="1" applyBorder="1" applyAlignment="1">
      <alignment vertical="center"/>
    </xf>
    <xf numFmtId="0" fontId="42" fillId="0" borderId="0" xfId="0" applyFont="1" applyAlignment="1">
      <alignment vertical="center"/>
    </xf>
    <xf numFmtId="0" fontId="0" fillId="0" borderId="27" xfId="0" applyBorder="1" applyAlignment="1">
      <alignment vertical="center"/>
    </xf>
    <xf numFmtId="0" fontId="0" fillId="0" borderId="28" xfId="0" applyBorder="1" applyAlignment="1">
      <alignment vertical="center"/>
    </xf>
    <xf numFmtId="0" fontId="42" fillId="0" borderId="27" xfId="0" applyFont="1" applyBorder="1" applyAlignment="1">
      <alignment vertical="center"/>
    </xf>
    <xf numFmtId="0" fontId="20" fillId="2" borderId="1" xfId="0" applyFont="1" applyFill="1" applyBorder="1" applyAlignment="1">
      <alignment vertical="center" wrapText="1"/>
    </xf>
    <xf numFmtId="38" fontId="5" fillId="2" borderId="79" xfId="1" applyFont="1" applyFill="1" applyBorder="1" applyAlignment="1" applyProtection="1">
      <alignment vertical="center"/>
      <protection locked="0"/>
    </xf>
    <xf numFmtId="38" fontId="5" fillId="3" borderId="80" xfId="1" applyFont="1" applyFill="1" applyBorder="1" applyAlignment="1" applyProtection="1">
      <alignment vertical="center"/>
      <protection locked="0"/>
    </xf>
    <xf numFmtId="38" fontId="5" fillId="2" borderId="53" xfId="1" applyFont="1" applyFill="1" applyBorder="1" applyAlignment="1" applyProtection="1">
      <alignment vertical="center"/>
      <protection locked="0"/>
    </xf>
    <xf numFmtId="38" fontId="5" fillId="3" borderId="81" xfId="1" applyFont="1" applyFill="1" applyBorder="1" applyAlignment="1" applyProtection="1">
      <alignment vertical="center"/>
      <protection locked="0"/>
    </xf>
    <xf numFmtId="38" fontId="5" fillId="2" borderId="83" xfId="1" applyFont="1" applyFill="1" applyBorder="1" applyAlignment="1" applyProtection="1">
      <alignment vertical="center"/>
      <protection locked="0"/>
    </xf>
    <xf numFmtId="38" fontId="5" fillId="2" borderId="84" xfId="1" applyFont="1" applyFill="1" applyBorder="1" applyAlignment="1" applyProtection="1">
      <alignment vertical="center"/>
      <protection locked="0"/>
    </xf>
    <xf numFmtId="38" fontId="5" fillId="2" borderId="82" xfId="1" applyFont="1" applyFill="1" applyBorder="1" applyAlignment="1" applyProtection="1">
      <alignment vertical="center"/>
      <protection locked="0"/>
    </xf>
    <xf numFmtId="0" fontId="6" fillId="0" borderId="1" xfId="0" applyFont="1" applyBorder="1" applyAlignment="1">
      <alignment horizontal="center" vertical="center"/>
    </xf>
    <xf numFmtId="0" fontId="0" fillId="0" borderId="1" xfId="0" applyBorder="1" applyAlignment="1">
      <alignment horizontal="center" vertical="center"/>
    </xf>
    <xf numFmtId="0" fontId="44" fillId="0" borderId="43" xfId="0" applyFont="1" applyBorder="1" applyAlignment="1">
      <alignment horizontal="center" vertical="center" wrapText="1"/>
    </xf>
    <xf numFmtId="0" fontId="6" fillId="0" borderId="0" xfId="0" applyFont="1" applyAlignment="1" applyProtection="1">
      <alignment vertical="center"/>
    </xf>
    <xf numFmtId="0" fontId="24" fillId="0" borderId="0" xfId="0" applyFont="1" applyAlignment="1" applyProtection="1">
      <alignment vertical="center"/>
    </xf>
    <xf numFmtId="0" fontId="19"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9" fillId="2" borderId="43" xfId="0"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43" xfId="0" applyFont="1" applyFill="1" applyBorder="1" applyAlignment="1">
      <alignment horizontal="center" vertical="center"/>
    </xf>
    <xf numFmtId="0" fontId="6" fillId="2" borderId="1" xfId="0" applyFont="1" applyFill="1" applyBorder="1" applyAlignment="1">
      <alignment vertical="center"/>
    </xf>
    <xf numFmtId="0" fontId="30" fillId="2" borderId="1" xfId="0" applyFont="1" applyFill="1" applyBorder="1" applyAlignment="1">
      <alignment horizontal="center" vertical="center"/>
    </xf>
    <xf numFmtId="0" fontId="20" fillId="2" borderId="8" xfId="0" applyFont="1" applyFill="1" applyBorder="1" applyAlignment="1">
      <alignment vertical="center" wrapText="1"/>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9" fillId="2" borderId="0" xfId="0" applyFont="1" applyFill="1" applyAlignment="1">
      <alignment vertical="center"/>
    </xf>
    <xf numFmtId="0" fontId="4" fillId="2" borderId="8" xfId="0" applyFont="1" applyFill="1" applyBorder="1" applyAlignment="1">
      <alignment horizontal="center" vertical="center"/>
    </xf>
    <xf numFmtId="0" fontId="23"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35" xfId="0" applyFont="1" applyBorder="1" applyAlignment="1">
      <alignment horizontal="center" vertical="center" wrapText="1"/>
    </xf>
    <xf numFmtId="177" fontId="31" fillId="0" borderId="14" xfId="0" applyNumberFormat="1" applyFont="1" applyBorder="1" applyAlignment="1">
      <alignment vertical="center"/>
    </xf>
    <xf numFmtId="38" fontId="31" fillId="0" borderId="15" xfId="0" applyNumberFormat="1" applyFont="1" applyBorder="1" applyAlignment="1">
      <alignment vertical="center"/>
    </xf>
    <xf numFmtId="177" fontId="31" fillId="0" borderId="19" xfId="0" applyNumberFormat="1" applyFont="1" applyBorder="1" applyAlignment="1">
      <alignment vertical="center"/>
    </xf>
    <xf numFmtId="38" fontId="31" fillId="0" borderId="17" xfId="0" applyNumberFormat="1" applyFont="1" applyBorder="1" applyAlignment="1">
      <alignment vertical="center"/>
    </xf>
    <xf numFmtId="177" fontId="31" fillId="0" borderId="22" xfId="0" applyNumberFormat="1" applyFont="1" applyBorder="1" applyAlignment="1">
      <alignment vertical="center"/>
    </xf>
    <xf numFmtId="38" fontId="31" fillId="0" borderId="23" xfId="0" applyNumberFormat="1" applyFont="1" applyBorder="1" applyAlignment="1">
      <alignment vertical="center"/>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8" xfId="0" applyFont="1" applyBorder="1" applyAlignment="1">
      <alignment vertical="center"/>
    </xf>
    <xf numFmtId="0" fontId="35" fillId="0" borderId="9" xfId="0" applyFont="1" applyBorder="1" applyAlignment="1">
      <alignment vertical="center"/>
    </xf>
    <xf numFmtId="0" fontId="4" fillId="5" borderId="60" xfId="0" applyFont="1" applyFill="1" applyBorder="1" applyAlignment="1">
      <alignment vertical="center"/>
    </xf>
    <xf numFmtId="0" fontId="46" fillId="0" borderId="0" xfId="0" applyFont="1" applyAlignment="1" applyProtection="1">
      <alignment vertical="center"/>
    </xf>
    <xf numFmtId="0" fontId="6" fillId="0" borderId="3" xfId="0" applyFont="1" applyBorder="1" applyAlignment="1" applyProtection="1">
      <alignment vertical="center"/>
    </xf>
    <xf numFmtId="0" fontId="49" fillId="0" borderId="1" xfId="0" applyFont="1" applyBorder="1" applyAlignment="1">
      <alignment vertical="center" textRotation="255" wrapText="1"/>
    </xf>
    <xf numFmtId="0" fontId="8" fillId="0" borderId="3" xfId="0" applyFont="1" applyBorder="1" applyAlignment="1">
      <alignment vertical="center"/>
    </xf>
    <xf numFmtId="0" fontId="8" fillId="0" borderId="0" xfId="0" applyFont="1" applyBorder="1" applyAlignment="1">
      <alignment vertical="center"/>
    </xf>
    <xf numFmtId="0" fontId="15" fillId="0" borderId="0" xfId="0" applyFont="1" applyAlignment="1">
      <alignment horizontal="center" vertical="center"/>
    </xf>
    <xf numFmtId="0" fontId="15" fillId="0" borderId="0" xfId="0" applyFont="1" applyAlignment="1" applyProtection="1">
      <alignment horizontal="right" vertical="center"/>
    </xf>
    <xf numFmtId="0" fontId="48" fillId="0" borderId="0" xfId="0" applyFont="1" applyAlignment="1" applyProtection="1">
      <alignment horizontal="right" vertical="center"/>
    </xf>
    <xf numFmtId="0" fontId="52" fillId="0" borderId="26" xfId="0" applyFont="1" applyBorder="1" applyAlignment="1">
      <alignment vertical="center"/>
    </xf>
    <xf numFmtId="38" fontId="6" fillId="0" borderId="0" xfId="0" applyNumberFormat="1" applyFont="1" applyAlignment="1" applyProtection="1">
      <alignment vertical="center"/>
    </xf>
    <xf numFmtId="0" fontId="18" fillId="9" borderId="26" xfId="0" applyFont="1" applyFill="1" applyBorder="1" applyAlignment="1">
      <alignment vertical="center"/>
    </xf>
    <xf numFmtId="0" fontId="53" fillId="9" borderId="27" xfId="0" applyFont="1" applyFill="1" applyBorder="1" applyAlignment="1">
      <alignment vertical="center"/>
    </xf>
    <xf numFmtId="0" fontId="53" fillId="9" borderId="28" xfId="0" applyFont="1" applyFill="1" applyBorder="1" applyAlignment="1">
      <alignment vertical="center"/>
    </xf>
    <xf numFmtId="0" fontId="55" fillId="0" borderId="1" xfId="0" applyFont="1" applyBorder="1" applyAlignment="1">
      <alignment vertical="center" textRotation="255" wrapText="1"/>
    </xf>
    <xf numFmtId="0" fontId="16" fillId="2" borderId="54" xfId="0" applyFont="1" applyFill="1" applyBorder="1" applyAlignment="1">
      <alignment vertical="center"/>
    </xf>
    <xf numFmtId="0" fontId="0" fillId="2" borderId="0" xfId="0" applyFill="1" applyBorder="1" applyAlignment="1">
      <alignment vertical="center"/>
    </xf>
    <xf numFmtId="0" fontId="0" fillId="2" borderId="55" xfId="0" applyFill="1" applyBorder="1" applyAlignment="1">
      <alignment vertical="center"/>
    </xf>
    <xf numFmtId="0" fontId="16" fillId="2" borderId="56" xfId="0" applyFont="1" applyFill="1" applyBorder="1" applyAlignment="1">
      <alignment vertical="center"/>
    </xf>
    <xf numFmtId="0" fontId="0" fillId="2" borderId="57" xfId="0" applyFill="1" applyBorder="1" applyAlignment="1">
      <alignment vertical="center"/>
    </xf>
    <xf numFmtId="0" fontId="0" fillId="2" borderId="58" xfId="0" applyFill="1" applyBorder="1" applyAlignment="1">
      <alignment vertical="center"/>
    </xf>
    <xf numFmtId="0" fontId="16" fillId="2" borderId="0" xfId="0" applyFont="1" applyFill="1" applyBorder="1" applyAlignment="1">
      <alignment vertical="center"/>
    </xf>
    <xf numFmtId="0" fontId="56" fillId="0" borderId="8" xfId="0" applyFont="1" applyBorder="1" applyAlignment="1" applyProtection="1">
      <alignment horizontal="center" vertical="center" wrapText="1"/>
    </xf>
    <xf numFmtId="0" fontId="56" fillId="0" borderId="8" xfId="0" applyFont="1" applyBorder="1" applyAlignment="1" applyProtection="1">
      <alignment horizontal="center" vertical="center"/>
    </xf>
    <xf numFmtId="0" fontId="56" fillId="3" borderId="8" xfId="0" applyFont="1" applyFill="1" applyBorder="1" applyAlignment="1" applyProtection="1">
      <alignment horizontal="center" vertical="center"/>
    </xf>
    <xf numFmtId="0" fontId="56" fillId="0" borderId="1" xfId="0" applyFont="1" applyBorder="1" applyAlignment="1" applyProtection="1">
      <alignment horizontal="center" vertical="center" wrapText="1"/>
    </xf>
    <xf numFmtId="0" fontId="56" fillId="0" borderId="1" xfId="0" applyFont="1" applyBorder="1" applyAlignment="1" applyProtection="1">
      <alignment horizontal="center" vertical="center"/>
    </xf>
    <xf numFmtId="176" fontId="5" fillId="0" borderId="2" xfId="0" applyNumberFormat="1" applyFont="1" applyBorder="1" applyAlignment="1" applyProtection="1">
      <alignment horizontal="center" vertical="center"/>
    </xf>
    <xf numFmtId="176" fontId="5" fillId="0" borderId="1" xfId="0" applyNumberFormat="1" applyFont="1" applyBorder="1" applyAlignment="1" applyProtection="1">
      <alignment horizontal="center" vertical="center"/>
    </xf>
    <xf numFmtId="0" fontId="4" fillId="0" borderId="0" xfId="0" applyFont="1" applyAlignment="1">
      <alignment vertical="center"/>
    </xf>
    <xf numFmtId="0" fontId="0" fillId="5" borderId="0" xfId="0" applyFill="1" applyAlignment="1">
      <alignment horizontal="center" vertical="center"/>
    </xf>
    <xf numFmtId="0" fontId="33" fillId="5" borderId="0" xfId="0" applyFont="1" applyFill="1" applyAlignment="1">
      <alignment horizontal="center" vertical="center" wrapText="1"/>
    </xf>
    <xf numFmtId="0" fontId="0" fillId="5" borderId="21" xfId="0" applyFill="1" applyBorder="1" applyAlignment="1">
      <alignment horizontal="center" vertical="center"/>
    </xf>
    <xf numFmtId="0" fontId="33" fillId="5" borderId="23" xfId="0" applyFont="1" applyFill="1" applyBorder="1" applyAlignment="1">
      <alignment horizontal="center" vertical="center" wrapText="1"/>
    </xf>
    <xf numFmtId="0" fontId="14" fillId="0" borderId="0" xfId="0" applyFont="1" applyAlignment="1">
      <alignment vertical="center"/>
    </xf>
    <xf numFmtId="0" fontId="42" fillId="0" borderId="0" xfId="0" applyFont="1" applyAlignment="1" applyProtection="1">
      <alignment vertical="center"/>
    </xf>
    <xf numFmtId="38" fontId="59" fillId="0" borderId="0" xfId="0" applyNumberFormat="1" applyFont="1" applyAlignment="1" applyProtection="1">
      <alignment vertical="center"/>
    </xf>
    <xf numFmtId="0" fontId="60" fillId="0" borderId="0" xfId="0" applyFont="1" applyAlignment="1">
      <alignment vertical="center"/>
    </xf>
    <xf numFmtId="0" fontId="54" fillId="0" borderId="0" xfId="0" applyFont="1" applyAlignment="1">
      <alignment vertical="center"/>
    </xf>
    <xf numFmtId="0" fontId="17" fillId="8" borderId="1" xfId="0" applyFont="1" applyFill="1" applyBorder="1" applyAlignment="1">
      <alignment vertical="center"/>
    </xf>
    <xf numFmtId="0" fontId="19" fillId="2" borderId="8" xfId="0" applyFont="1" applyFill="1" applyBorder="1" applyAlignment="1">
      <alignment horizontal="center" vertical="center"/>
    </xf>
    <xf numFmtId="0" fontId="19" fillId="8" borderId="8" xfId="0" applyFont="1" applyFill="1" applyBorder="1" applyAlignment="1">
      <alignment horizontal="center" vertical="center"/>
    </xf>
    <xf numFmtId="0" fontId="19" fillId="2" borderId="9"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8" fillId="2" borderId="0" xfId="0" applyFont="1" applyFill="1" applyAlignment="1" applyProtection="1">
      <alignment vertical="center"/>
    </xf>
    <xf numFmtId="0" fontId="12" fillId="2" borderId="0" xfId="0" applyFont="1" applyFill="1" applyAlignment="1" applyProtection="1">
      <alignment vertical="center"/>
    </xf>
    <xf numFmtId="0" fontId="61" fillId="2" borderId="1" xfId="0" applyFont="1" applyFill="1" applyBorder="1" applyAlignment="1">
      <alignment horizontal="center" vertical="center"/>
    </xf>
    <xf numFmtId="176" fontId="57" fillId="2" borderId="1" xfId="0" applyNumberFormat="1" applyFont="1" applyFill="1" applyBorder="1" applyAlignment="1">
      <alignment horizontal="center" vertical="center"/>
    </xf>
    <xf numFmtId="0" fontId="61" fillId="8" borderId="1" xfId="0" applyFont="1" applyFill="1" applyBorder="1" applyAlignment="1">
      <alignment horizontal="center" vertical="center"/>
    </xf>
    <xf numFmtId="176" fontId="57" fillId="8" borderId="1" xfId="0" applyNumberFormat="1" applyFont="1" applyFill="1" applyBorder="1" applyAlignment="1">
      <alignment horizontal="center" vertical="center"/>
    </xf>
    <xf numFmtId="0" fontId="17" fillId="3" borderId="88" xfId="0" applyFont="1" applyFill="1" applyBorder="1" applyAlignment="1">
      <alignment horizontal="center" vertical="center"/>
    </xf>
    <xf numFmtId="0" fontId="17" fillId="3" borderId="89" xfId="0" applyFont="1" applyFill="1" applyBorder="1" applyAlignment="1">
      <alignment horizontal="center" vertical="center"/>
    </xf>
    <xf numFmtId="0" fontId="17" fillId="3" borderId="90" xfId="0" applyFont="1" applyFill="1" applyBorder="1" applyAlignment="1">
      <alignment horizontal="center" vertical="center"/>
    </xf>
    <xf numFmtId="177" fontId="3" fillId="0" borderId="91" xfId="2" applyNumberFormat="1" applyFont="1" applyBorder="1" applyAlignment="1" applyProtection="1">
      <alignment vertical="center"/>
    </xf>
    <xf numFmtId="0" fontId="61" fillId="2" borderId="92" xfId="0" applyFont="1" applyFill="1" applyBorder="1" applyAlignment="1">
      <alignment horizontal="center" vertical="center"/>
    </xf>
    <xf numFmtId="176" fontId="41" fillId="2" borderId="92" xfId="0" applyNumberFormat="1" applyFont="1" applyFill="1" applyBorder="1" applyAlignment="1">
      <alignment horizontal="center" vertical="center"/>
    </xf>
    <xf numFmtId="178" fontId="41" fillId="2" borderId="93" xfId="1" applyNumberFormat="1" applyFont="1" applyFill="1" applyBorder="1" applyAlignment="1" applyProtection="1">
      <alignment vertical="center"/>
    </xf>
    <xf numFmtId="177" fontId="3" fillId="0" borderId="94" xfId="2" applyNumberFormat="1" applyFont="1" applyBorder="1" applyAlignment="1" applyProtection="1">
      <alignment vertical="center"/>
    </xf>
    <xf numFmtId="178" fontId="41" fillId="2" borderId="95" xfId="1" applyNumberFormat="1" applyFont="1" applyFill="1" applyBorder="1" applyAlignment="1" applyProtection="1">
      <alignment vertical="center"/>
    </xf>
    <xf numFmtId="177" fontId="3" fillId="8" borderId="94" xfId="2" applyNumberFormat="1" applyFont="1" applyFill="1" applyBorder="1" applyAlignment="1" applyProtection="1">
      <alignment vertical="center"/>
    </xf>
    <xf numFmtId="178" fontId="41" fillId="8" borderId="95" xfId="1" applyNumberFormat="1" applyFont="1" applyFill="1" applyBorder="1" applyAlignment="1" applyProtection="1">
      <alignment vertical="center"/>
    </xf>
    <xf numFmtId="177" fontId="3" fillId="8" borderId="91" xfId="2" applyNumberFormat="1" applyFont="1" applyFill="1" applyBorder="1" applyAlignment="1" applyProtection="1">
      <alignment vertical="center"/>
    </xf>
    <xf numFmtId="0" fontId="61" fillId="8" borderId="92" xfId="0" applyFont="1" applyFill="1" applyBorder="1" applyAlignment="1">
      <alignment horizontal="center" vertical="center"/>
    </xf>
    <xf numFmtId="176" fontId="57" fillId="8" borderId="92" xfId="0" applyNumberFormat="1" applyFont="1" applyFill="1" applyBorder="1" applyAlignment="1">
      <alignment horizontal="center" vertical="center"/>
    </xf>
    <xf numFmtId="178" fontId="41" fillId="8" borderId="93" xfId="1" applyNumberFormat="1" applyFont="1" applyFill="1" applyBorder="1" applyAlignment="1" applyProtection="1">
      <alignment vertical="center"/>
    </xf>
    <xf numFmtId="38" fontId="15" fillId="11" borderId="1" xfId="1" applyFont="1" applyFill="1" applyBorder="1" applyAlignment="1">
      <alignment vertical="center"/>
    </xf>
    <xf numFmtId="38" fontId="15" fillId="12" borderId="1" xfId="1" applyFont="1" applyFill="1" applyBorder="1" applyAlignment="1">
      <alignment vertical="center"/>
    </xf>
    <xf numFmtId="38" fontId="38" fillId="12" borderId="1" xfId="1" applyFont="1" applyFill="1" applyBorder="1" applyAlignment="1">
      <alignment vertical="center"/>
    </xf>
    <xf numFmtId="38" fontId="38" fillId="11" borderId="1" xfId="1" applyFont="1" applyFill="1" applyBorder="1" applyAlignment="1">
      <alignment vertical="center"/>
    </xf>
    <xf numFmtId="0" fontId="63" fillId="11" borderId="1" xfId="0" applyFont="1" applyFill="1" applyBorder="1" applyAlignment="1">
      <alignment horizontal="center" vertical="center"/>
    </xf>
    <xf numFmtId="0" fontId="63" fillId="12" borderId="1" xfId="0" applyFont="1" applyFill="1" applyBorder="1" applyAlignment="1">
      <alignment horizontal="center" vertical="center" wrapText="1"/>
    </xf>
    <xf numFmtId="0" fontId="64" fillId="11" borderId="1" xfId="0" applyFont="1" applyFill="1" applyBorder="1" applyAlignment="1">
      <alignment horizontal="center" vertical="center"/>
    </xf>
    <xf numFmtId="0" fontId="64" fillId="12" borderId="1" xfId="0" applyFont="1" applyFill="1" applyBorder="1" applyAlignment="1">
      <alignment horizontal="center" vertical="center" wrapText="1"/>
    </xf>
    <xf numFmtId="38" fontId="30" fillId="0" borderId="1" xfId="1" applyFont="1" applyBorder="1" applyAlignment="1" applyProtection="1">
      <alignment vertical="center"/>
    </xf>
    <xf numFmtId="38" fontId="30" fillId="0" borderId="35" xfId="1" applyFont="1" applyBorder="1" applyAlignment="1" applyProtection="1">
      <alignment vertical="center"/>
    </xf>
    <xf numFmtId="38" fontId="30" fillId="0" borderId="41" xfId="1" applyFont="1" applyBorder="1" applyAlignment="1" applyProtection="1">
      <alignment vertical="center"/>
    </xf>
    <xf numFmtId="38" fontId="30" fillId="0" borderId="42" xfId="1" applyFont="1" applyBorder="1" applyAlignment="1" applyProtection="1">
      <alignment vertical="center"/>
    </xf>
    <xf numFmtId="0" fontId="52" fillId="0" borderId="0" xfId="0" applyFont="1" applyAlignment="1">
      <alignment vertical="center"/>
    </xf>
    <xf numFmtId="0" fontId="60" fillId="0" borderId="0" xfId="0" applyFont="1" applyBorder="1" applyAlignment="1">
      <alignment vertical="center"/>
    </xf>
    <xf numFmtId="0" fontId="35" fillId="2" borderId="8" xfId="0" applyFont="1" applyFill="1" applyBorder="1" applyAlignment="1">
      <alignment vertical="center"/>
    </xf>
    <xf numFmtId="0" fontId="35" fillId="2" borderId="9" xfId="0" applyFont="1" applyFill="1" applyBorder="1" applyAlignment="1">
      <alignment vertical="center"/>
    </xf>
    <xf numFmtId="0" fontId="35" fillId="8" borderId="1" xfId="0" applyFont="1" applyFill="1" applyBorder="1" applyAlignment="1">
      <alignment vertical="center"/>
    </xf>
    <xf numFmtId="0" fontId="18" fillId="4" borderId="0" xfId="0" applyFont="1" applyFill="1" applyAlignment="1">
      <alignment horizontal="center" vertical="center"/>
    </xf>
    <xf numFmtId="0" fontId="52" fillId="5" borderId="85" xfId="0" applyFont="1" applyFill="1" applyBorder="1" applyAlignment="1">
      <alignment horizontal="center" vertical="center"/>
    </xf>
    <xf numFmtId="0" fontId="52" fillId="5" borderId="86" xfId="0" applyFont="1" applyFill="1" applyBorder="1" applyAlignment="1">
      <alignment horizontal="center" vertical="center"/>
    </xf>
    <xf numFmtId="0" fontId="52" fillId="5" borderId="87" xfId="0" applyFont="1" applyFill="1" applyBorder="1" applyAlignment="1">
      <alignment horizontal="center" vertical="center"/>
    </xf>
    <xf numFmtId="0" fontId="48" fillId="0" borderId="3" xfId="0" applyFont="1" applyBorder="1" applyAlignment="1" applyProtection="1">
      <alignment horizontal="right"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16" fillId="10" borderId="68" xfId="0" applyFont="1" applyFill="1" applyBorder="1" applyAlignment="1">
      <alignment vertical="center" wrapText="1"/>
    </xf>
    <xf numFmtId="0" fontId="16" fillId="10" borderId="69" xfId="0" applyFont="1" applyFill="1" applyBorder="1" applyAlignment="1">
      <alignment vertical="center" wrapText="1"/>
    </xf>
    <xf numFmtId="0" fontId="16" fillId="10" borderId="70" xfId="0" applyFont="1" applyFill="1" applyBorder="1" applyAlignment="1">
      <alignment vertical="center" wrapText="1"/>
    </xf>
    <xf numFmtId="0" fontId="4" fillId="8" borderId="68" xfId="0" applyFont="1" applyFill="1" applyBorder="1" applyAlignment="1">
      <alignment vertical="center" wrapText="1"/>
    </xf>
    <xf numFmtId="0" fontId="4" fillId="8" borderId="69" xfId="0" applyFont="1" applyFill="1" applyBorder="1" applyAlignment="1">
      <alignment vertical="center" wrapText="1"/>
    </xf>
    <xf numFmtId="0" fontId="4" fillId="8" borderId="70" xfId="0" applyFont="1" applyFill="1" applyBorder="1" applyAlignment="1">
      <alignment vertical="center" wrapText="1"/>
    </xf>
    <xf numFmtId="0" fontId="4" fillId="0" borderId="54" xfId="0" applyFont="1" applyBorder="1" applyAlignment="1">
      <alignment vertical="center"/>
    </xf>
    <xf numFmtId="0" fontId="4" fillId="0" borderId="0" xfId="0" applyFont="1" applyBorder="1" applyAlignment="1">
      <alignment vertical="center"/>
    </xf>
    <xf numFmtId="0" fontId="4" fillId="0" borderId="55" xfId="0" applyFont="1"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3" xfId="0" applyFont="1" applyBorder="1" applyAlignment="1">
      <alignment horizontal="center" vertical="center"/>
    </xf>
    <xf numFmtId="0" fontId="17" fillId="0" borderId="26" xfId="0" applyFont="1" applyBorder="1" applyAlignment="1">
      <alignment vertical="center"/>
    </xf>
    <xf numFmtId="0" fontId="17" fillId="0" borderId="27" xfId="0" applyFont="1" applyBorder="1" applyAlignment="1">
      <alignment vertical="center"/>
    </xf>
    <xf numFmtId="0" fontId="17" fillId="0" borderId="28" xfId="0" applyFont="1" applyBorder="1" applyAlignment="1">
      <alignment vertical="center"/>
    </xf>
    <xf numFmtId="0" fontId="17" fillId="0" borderId="32" xfId="0" applyFont="1" applyBorder="1" applyAlignment="1">
      <alignment vertical="center"/>
    </xf>
    <xf numFmtId="0" fontId="17" fillId="0" borderId="3" xfId="0" applyFont="1" applyBorder="1" applyAlignment="1">
      <alignment vertical="center"/>
    </xf>
    <xf numFmtId="0" fontId="17" fillId="0" borderId="33" xfId="0" applyFont="1" applyBorder="1" applyAlignment="1">
      <alignment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7" fillId="0" borderId="34" xfId="0" applyFont="1" applyBorder="1" applyAlignment="1">
      <alignment horizontal="center" vertical="center"/>
    </xf>
    <xf numFmtId="0" fontId="17" fillId="0" borderId="1" xfId="0" applyFont="1" applyBorder="1" applyAlignment="1">
      <alignment vertical="center"/>
    </xf>
    <xf numFmtId="0" fontId="22" fillId="0" borderId="9" xfId="0" applyFont="1" applyBorder="1" applyAlignment="1">
      <alignment horizontal="right" vertical="center"/>
    </xf>
    <xf numFmtId="0" fontId="22" fillId="0" borderId="10" xfId="0" applyFont="1" applyBorder="1" applyAlignment="1">
      <alignment horizontal="righ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10" xfId="0" applyFont="1" applyBorder="1" applyAlignment="1">
      <alignment horizontal="center" vertical="center"/>
    </xf>
    <xf numFmtId="0" fontId="67" fillId="2" borderId="0" xfId="0" applyFont="1" applyFill="1" applyAlignment="1" applyProtection="1">
      <alignment horizontal="left" vertical="top" wrapText="1"/>
    </xf>
    <xf numFmtId="0" fontId="17" fillId="0" borderId="8" xfId="0" applyFont="1" applyBorder="1" applyAlignment="1">
      <alignment horizontal="center" vertical="center"/>
    </xf>
    <xf numFmtId="0" fontId="15" fillId="10" borderId="0" xfId="0" applyFont="1" applyFill="1" applyAlignment="1" applyProtection="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7" fillId="3" borderId="8" xfId="0" applyFont="1" applyFill="1" applyBorder="1" applyAlignment="1">
      <alignment horizontal="center" vertical="center"/>
    </xf>
    <xf numFmtId="0" fontId="17" fillId="3" borderId="10" xfId="0" applyFont="1" applyFill="1" applyBorder="1" applyAlignment="1">
      <alignment horizontal="center" vertical="center"/>
    </xf>
    <xf numFmtId="0" fontId="4" fillId="8" borderId="65" xfId="0" applyFont="1" applyFill="1" applyBorder="1" applyAlignment="1">
      <alignment vertical="center" wrapText="1"/>
    </xf>
    <xf numFmtId="0" fontId="4" fillId="8" borderId="66" xfId="0" applyFont="1" applyFill="1" applyBorder="1" applyAlignment="1">
      <alignment vertical="center" wrapText="1"/>
    </xf>
    <xf numFmtId="0" fontId="4" fillId="8" borderId="67" xfId="0" applyFont="1" applyFill="1" applyBorder="1" applyAlignment="1">
      <alignment vertical="center" wrapText="1"/>
    </xf>
    <xf numFmtId="0" fontId="16" fillId="10" borderId="26" xfId="0" applyFont="1" applyFill="1" applyBorder="1" applyAlignment="1">
      <alignment vertical="center" wrapText="1"/>
    </xf>
    <xf numFmtId="0" fontId="16" fillId="10" borderId="27" xfId="0" applyFont="1" applyFill="1" applyBorder="1" applyAlignment="1">
      <alignment vertical="center" wrapText="1"/>
    </xf>
    <xf numFmtId="0" fontId="16" fillId="10" borderId="28" xfId="0" applyFont="1" applyFill="1" applyBorder="1" applyAlignment="1">
      <alignment vertical="center" wrapText="1"/>
    </xf>
    <xf numFmtId="0" fontId="4" fillId="0" borderId="54" xfId="0" applyFont="1" applyBorder="1" applyAlignment="1">
      <alignment vertical="center" wrapText="1"/>
    </xf>
    <xf numFmtId="0" fontId="4" fillId="0" borderId="0" xfId="0" applyFont="1" applyBorder="1" applyAlignment="1">
      <alignment vertical="center" wrapText="1"/>
    </xf>
    <xf numFmtId="0" fontId="4" fillId="0" borderId="55" xfId="0" applyFont="1" applyBorder="1" applyAlignment="1">
      <alignment vertical="center" wrapText="1"/>
    </xf>
    <xf numFmtId="0" fontId="17" fillId="8" borderId="1" xfId="0" applyFont="1" applyFill="1" applyBorder="1" applyAlignment="1">
      <alignment vertical="center"/>
    </xf>
    <xf numFmtId="0" fontId="21" fillId="0" borderId="2" xfId="0" applyFont="1" applyBorder="1" applyAlignment="1" applyProtection="1">
      <alignment horizontal="center" vertical="center" textRotation="255"/>
    </xf>
    <xf numFmtId="0" fontId="42" fillId="0" borderId="5" xfId="0" applyFont="1" applyBorder="1" applyAlignment="1" applyProtection="1">
      <alignment horizontal="center" vertical="center" textRotation="255"/>
    </xf>
    <xf numFmtId="0" fontId="42" fillId="0" borderId="4" xfId="0" applyFont="1" applyBorder="1" applyAlignment="1" applyProtection="1">
      <alignment horizontal="center" vertical="center" textRotation="255"/>
    </xf>
    <xf numFmtId="0" fontId="17" fillId="3" borderId="1" xfId="0" applyFont="1" applyFill="1" applyBorder="1" applyAlignment="1">
      <alignment horizontal="center" vertical="center"/>
    </xf>
    <xf numFmtId="38" fontId="15" fillId="0" borderId="1" xfId="1" applyFont="1" applyBorder="1" applyAlignment="1">
      <alignment horizontal="center" vertical="center" wrapText="1"/>
    </xf>
    <xf numFmtId="0" fontId="35" fillId="8" borderId="1" xfId="0" applyFont="1" applyFill="1" applyBorder="1" applyAlignment="1">
      <alignment vertical="center"/>
    </xf>
    <xf numFmtId="0" fontId="35" fillId="2" borderId="1" xfId="0" applyFont="1" applyFill="1" applyBorder="1" applyAlignment="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0" fontId="20" fillId="0" borderId="2" xfId="0" applyFont="1" applyBorder="1" applyAlignment="1" applyProtection="1">
      <alignment horizontal="center" vertical="center" textRotation="255"/>
    </xf>
    <xf numFmtId="0" fontId="20" fillId="0" borderId="5" xfId="0" applyFont="1" applyBorder="1" applyAlignment="1" applyProtection="1">
      <alignment horizontal="center" vertical="center" textRotation="255"/>
    </xf>
    <xf numFmtId="0" fontId="20" fillId="0" borderId="4" xfId="0" applyFont="1" applyBorder="1" applyAlignment="1" applyProtection="1">
      <alignment horizontal="center" vertical="center" textRotation="255"/>
    </xf>
    <xf numFmtId="0" fontId="24" fillId="0" borderId="6" xfId="0" applyFont="1" applyBorder="1" applyAlignment="1" applyProtection="1">
      <alignment horizontal="center" vertical="center"/>
    </xf>
    <xf numFmtId="0" fontId="24" fillId="0" borderId="7" xfId="0" applyFont="1" applyBorder="1" applyAlignment="1" applyProtection="1">
      <alignment horizontal="center" vertical="center"/>
    </xf>
    <xf numFmtId="0" fontId="33" fillId="2" borderId="1" xfId="0" applyFont="1" applyFill="1" applyBorder="1" applyAlignment="1">
      <alignment horizontal="left" vertical="center" wrapText="1"/>
    </xf>
    <xf numFmtId="0" fontId="60" fillId="2" borderId="0" xfId="0" applyFont="1" applyFill="1" applyAlignment="1" applyProtection="1">
      <alignment vertical="center" wrapText="1"/>
    </xf>
    <xf numFmtId="0" fontId="60" fillId="0" borderId="0" xfId="0" applyFont="1" applyAlignment="1" applyProtection="1">
      <alignment vertical="center" wrapText="1"/>
    </xf>
    <xf numFmtId="0" fontId="31" fillId="2" borderId="1" xfId="0" applyFont="1" applyFill="1" applyBorder="1" applyAlignment="1">
      <alignment horizontal="center" vertical="center" wrapText="1"/>
    </xf>
    <xf numFmtId="0" fontId="41" fillId="2" borderId="8" xfId="0" applyFont="1" applyFill="1" applyBorder="1" applyAlignment="1" applyProtection="1">
      <alignment vertical="center" wrapText="1"/>
      <protection locked="0"/>
    </xf>
    <xf numFmtId="0" fontId="41" fillId="2" borderId="10" xfId="0" applyFont="1" applyFill="1" applyBorder="1" applyAlignment="1" applyProtection="1">
      <alignment vertical="center" wrapText="1"/>
      <protection locked="0"/>
    </xf>
    <xf numFmtId="0" fontId="18" fillId="4" borderId="0" xfId="0" applyFont="1" applyFill="1" applyAlignment="1">
      <alignment horizontal="center" vertical="center" textRotation="255"/>
    </xf>
    <xf numFmtId="0" fontId="34" fillId="10" borderId="71" xfId="0" applyFont="1" applyFill="1" applyBorder="1" applyAlignment="1">
      <alignment vertical="center" wrapText="1"/>
    </xf>
    <xf numFmtId="0" fontId="34" fillId="10" borderId="72" xfId="0" applyFont="1" applyFill="1" applyBorder="1" applyAlignment="1">
      <alignment vertical="center" wrapText="1"/>
    </xf>
    <xf numFmtId="0" fontId="34" fillId="10" borderId="73" xfId="0" applyFont="1" applyFill="1" applyBorder="1" applyAlignment="1">
      <alignment vertical="center" wrapText="1"/>
    </xf>
    <xf numFmtId="0" fontId="34" fillId="10" borderId="74" xfId="0" applyFont="1" applyFill="1" applyBorder="1" applyAlignment="1">
      <alignment vertical="center" wrapText="1"/>
    </xf>
    <xf numFmtId="0" fontId="34" fillId="10" borderId="0" xfId="0" applyFont="1" applyFill="1" applyBorder="1" applyAlignment="1">
      <alignment vertical="center" wrapText="1"/>
    </xf>
    <xf numFmtId="0" fontId="34" fillId="10" borderId="75" xfId="0" applyFont="1" applyFill="1" applyBorder="1" applyAlignment="1">
      <alignment vertical="center" wrapText="1"/>
    </xf>
    <xf numFmtId="0" fontId="34" fillId="10" borderId="76" xfId="0" applyFont="1" applyFill="1" applyBorder="1" applyAlignment="1">
      <alignment vertical="center" wrapText="1"/>
    </xf>
    <xf numFmtId="0" fontId="34" fillId="10" borderId="77" xfId="0" applyFont="1" applyFill="1" applyBorder="1" applyAlignment="1">
      <alignment vertical="center" wrapText="1"/>
    </xf>
    <xf numFmtId="0" fontId="34" fillId="10" borderId="78" xfId="0" applyFont="1" applyFill="1" applyBorder="1" applyAlignment="1">
      <alignment vertical="center" wrapText="1"/>
    </xf>
    <xf numFmtId="0" fontId="47" fillId="5" borderId="56" xfId="0" applyFont="1" applyFill="1" applyBorder="1" applyAlignment="1">
      <alignment horizontal="left" vertical="center" wrapText="1"/>
    </xf>
    <xf numFmtId="0" fontId="47" fillId="5" borderId="57" xfId="0" applyFont="1" applyFill="1" applyBorder="1" applyAlignment="1">
      <alignment horizontal="left" vertical="center" wrapText="1"/>
    </xf>
    <xf numFmtId="0" fontId="47" fillId="5" borderId="58" xfId="0" applyFont="1" applyFill="1" applyBorder="1" applyAlignment="1">
      <alignment horizontal="lef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58" xfId="0" applyFont="1" applyBorder="1" applyAlignment="1">
      <alignment vertical="center" wrapText="1"/>
    </xf>
    <xf numFmtId="0" fontId="36" fillId="7" borderId="8" xfId="0" applyFont="1" applyFill="1" applyBorder="1" applyAlignment="1">
      <alignment vertical="center" wrapText="1"/>
    </xf>
    <xf numFmtId="0" fontId="36" fillId="7" borderId="9" xfId="0" applyFont="1" applyFill="1" applyBorder="1" applyAlignment="1">
      <alignment vertical="center" wrapText="1"/>
    </xf>
    <xf numFmtId="0" fontId="36" fillId="7" borderId="10" xfId="0" applyFont="1" applyFill="1" applyBorder="1" applyAlignment="1">
      <alignment vertical="center" wrapText="1"/>
    </xf>
    <xf numFmtId="0" fontId="17" fillId="2" borderId="1" xfId="0" applyFont="1" applyFill="1" applyBorder="1" applyAlignment="1">
      <alignment vertical="center"/>
    </xf>
    <xf numFmtId="0" fontId="34" fillId="2" borderId="0" xfId="0" applyFont="1" applyFill="1" applyAlignment="1">
      <alignment horizontal="left" vertical="top" wrapText="1"/>
    </xf>
    <xf numFmtId="38" fontId="40" fillId="0" borderId="1" xfId="1" applyFont="1" applyBorder="1" applyAlignment="1">
      <alignment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3" fillId="2" borderId="0" xfId="0" applyFont="1" applyFill="1" applyAlignment="1" applyProtection="1">
      <alignment horizontal="left" vertical="top" wrapText="1"/>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3" borderId="8" xfId="0" applyFont="1" applyFill="1" applyBorder="1" applyAlignment="1" applyProtection="1">
      <alignment vertical="center"/>
    </xf>
    <xf numFmtId="0" fontId="10" fillId="3" borderId="9" xfId="0" applyFont="1" applyFill="1" applyBorder="1" applyAlignment="1" applyProtection="1">
      <alignment vertical="center"/>
    </xf>
    <xf numFmtId="0" fontId="10" fillId="3" borderId="53" xfId="0" applyFont="1" applyFill="1" applyBorder="1" applyAlignment="1" applyProtection="1">
      <alignment vertical="center"/>
    </xf>
    <xf numFmtId="0" fontId="15" fillId="0" borderId="3" xfId="0" applyFont="1" applyBorder="1" applyAlignment="1" applyProtection="1">
      <alignment horizontal="right"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42" fillId="0" borderId="6" xfId="0" applyFont="1" applyBorder="1" applyAlignment="1" applyProtection="1">
      <alignment horizontal="center" vertical="center"/>
    </xf>
    <xf numFmtId="0" fontId="42" fillId="0" borderId="7" xfId="0" applyFont="1" applyBorder="1" applyAlignment="1" applyProtection="1">
      <alignment horizontal="center" vertical="center"/>
    </xf>
    <xf numFmtId="0" fontId="54" fillId="0" borderId="2" xfId="0" applyFont="1" applyBorder="1" applyAlignment="1" applyProtection="1">
      <alignment horizontal="center" vertical="center" textRotation="255"/>
    </xf>
    <xf numFmtId="0" fontId="54" fillId="0" borderId="5" xfId="0" applyFont="1" applyBorder="1" applyAlignment="1" applyProtection="1">
      <alignment horizontal="center" vertical="center" textRotation="255"/>
    </xf>
    <xf numFmtId="0" fontId="54" fillId="0" borderId="4" xfId="0" applyFont="1" applyBorder="1" applyAlignment="1" applyProtection="1">
      <alignment horizontal="center" vertical="center" textRotation="255"/>
    </xf>
    <xf numFmtId="0" fontId="33"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3" xfId="0" applyFont="1" applyFill="1" applyBorder="1" applyAlignment="1">
      <alignment horizontal="center" vertical="center"/>
    </xf>
    <xf numFmtId="0" fontId="19" fillId="0" borderId="44" xfId="0" applyFont="1" applyBorder="1" applyAlignment="1">
      <alignment horizontal="center" vertical="center" wrapText="1"/>
    </xf>
    <xf numFmtId="0" fontId="19" fillId="0" borderId="45" xfId="0" applyFont="1" applyBorder="1" applyAlignment="1">
      <alignment horizontal="center" vertical="center"/>
    </xf>
    <xf numFmtId="0" fontId="6" fillId="2" borderId="0" xfId="0" applyFont="1" applyFill="1" applyAlignment="1">
      <alignment vertical="top" wrapText="1"/>
    </xf>
    <xf numFmtId="38" fontId="15" fillId="0" borderId="1" xfId="1" applyFont="1" applyBorder="1" applyAlignment="1">
      <alignment horizontal="center" vertical="center"/>
    </xf>
    <xf numFmtId="0" fontId="36" fillId="2" borderId="8" xfId="0" applyFont="1" applyFill="1" applyBorder="1" applyAlignment="1">
      <alignment vertical="center" wrapText="1"/>
    </xf>
    <xf numFmtId="0" fontId="36" fillId="2" borderId="9" xfId="0" applyFont="1" applyFill="1" applyBorder="1" applyAlignment="1">
      <alignment vertical="center" wrapText="1"/>
    </xf>
    <xf numFmtId="0" fontId="36" fillId="2" borderId="10" xfId="0" applyFont="1" applyFill="1" applyBorder="1" applyAlignment="1">
      <alignment vertical="center" wrapText="1"/>
    </xf>
  </cellXfs>
  <cellStyles count="3">
    <cellStyle name="パーセント" xfId="2" builtinId="5"/>
    <cellStyle name="桁区切り" xfId="1" builtinId="6"/>
    <cellStyle name="標準" xfId="0" builtinId="0"/>
  </cellStyles>
  <dxfs count="36">
    <dxf>
      <font>
        <b/>
        <i val="0"/>
        <color rgb="FF9C5700"/>
      </font>
      <fill>
        <patternFill>
          <bgColor theme="2" tint="-9.9948118533890809E-2"/>
        </patternFill>
      </fill>
    </dxf>
    <dxf>
      <font>
        <b/>
        <i val="0"/>
        <color rgb="FF9C5700"/>
      </font>
      <fill>
        <patternFill>
          <bgColor theme="2" tint="-9.9948118533890809E-2"/>
        </patternFill>
      </fill>
    </dxf>
    <dxf>
      <font>
        <b/>
        <i val="0"/>
        <color rgb="FF9C5700"/>
      </font>
      <fill>
        <patternFill>
          <bgColor theme="2" tint="-9.9948118533890809E-2"/>
        </patternFill>
      </fill>
    </dxf>
    <dxf>
      <font>
        <b/>
        <i val="0"/>
        <color rgb="FF9C5700"/>
      </font>
      <fill>
        <patternFill>
          <bgColor theme="2" tint="-9.9948118533890809E-2"/>
        </patternFill>
      </fill>
    </dxf>
    <dxf>
      <font>
        <color theme="1"/>
      </font>
      <fill>
        <patternFill>
          <bgColor rgb="FFFFC7CE"/>
        </patternFill>
      </fill>
    </dxf>
    <dxf>
      <font>
        <color theme="1"/>
      </font>
      <fill>
        <patternFill>
          <bgColor rgb="FFFFEB9C"/>
        </patternFill>
      </fill>
    </dxf>
    <dxf>
      <font>
        <b/>
        <i val="0"/>
        <color rgb="FFFF0000"/>
      </font>
    </dxf>
    <dxf>
      <font>
        <b/>
        <i val="0"/>
        <color rgb="FF002060"/>
      </font>
    </dxf>
    <dxf>
      <font>
        <b/>
        <i val="0"/>
        <color rgb="FF9C0006"/>
      </font>
      <fill>
        <patternFill>
          <bgColor theme="7" tint="0.59996337778862885"/>
        </patternFill>
      </fill>
    </dxf>
    <dxf>
      <font>
        <b/>
        <i val="0"/>
        <color rgb="FF9C0006"/>
      </font>
      <fill>
        <patternFill>
          <bgColor theme="7" tint="0.59996337778862885"/>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theme="4" tint="0.79998168889431442"/>
        </patternFill>
      </fill>
    </dxf>
    <dxf>
      <font>
        <color rgb="FF9C0006"/>
      </font>
      <fill>
        <patternFill>
          <bgColor rgb="FFFFC7CE"/>
        </patternFill>
      </fill>
    </dxf>
    <dxf>
      <font>
        <color rgb="FF9C5700"/>
      </font>
      <fill>
        <patternFill>
          <bgColor rgb="FFFFEB9C"/>
        </patternFill>
      </fill>
    </dxf>
    <dxf>
      <font>
        <b/>
        <i val="0"/>
        <color rgb="FF9C5700"/>
      </font>
      <fill>
        <patternFill>
          <bgColor theme="2" tint="-9.9948118533890809E-2"/>
        </patternFill>
      </fill>
    </dxf>
    <dxf>
      <font>
        <b/>
        <i val="0"/>
        <color rgb="FF9C5700"/>
      </font>
      <fill>
        <patternFill>
          <bgColor theme="2" tint="-9.9948118533890809E-2"/>
        </patternFill>
      </fill>
    </dxf>
    <dxf>
      <font>
        <b/>
        <i val="0"/>
        <color rgb="FF9C5700"/>
      </font>
      <fill>
        <patternFill>
          <bgColor theme="2" tint="-9.9948118533890809E-2"/>
        </patternFill>
      </fill>
    </dxf>
    <dxf>
      <font>
        <b/>
        <i val="0"/>
        <color rgb="FF9C5700"/>
      </font>
      <fill>
        <patternFill>
          <bgColor theme="2" tint="-9.9948118533890809E-2"/>
        </patternFill>
      </fill>
    </dxf>
    <dxf>
      <font>
        <color auto="1"/>
      </font>
      <fill>
        <patternFill>
          <bgColor rgb="FFFFC7CE"/>
        </patternFill>
      </fill>
    </dxf>
    <dxf>
      <font>
        <color rgb="FF9C5700"/>
      </font>
      <fill>
        <patternFill>
          <bgColor rgb="FFFFEB9C"/>
        </patternFill>
      </fill>
    </dxf>
    <dxf>
      <fill>
        <patternFill>
          <bgColor theme="4" tint="0.79998168889431442"/>
        </patternFill>
      </fill>
    </dxf>
    <dxf>
      <font>
        <b/>
        <i val="0"/>
        <color rgb="FFFF0000"/>
      </font>
    </dxf>
    <dxf>
      <font>
        <b/>
        <i val="0"/>
        <color rgb="FFFF0000"/>
      </font>
    </dxf>
    <dxf>
      <font>
        <b/>
        <i val="0"/>
        <color rgb="FF9C0006"/>
      </font>
      <fill>
        <patternFill>
          <bgColor theme="7" tint="0.59996337778862885"/>
        </patternFill>
      </fill>
    </dxf>
    <dxf>
      <font>
        <b/>
        <i val="0"/>
        <color rgb="FF002060"/>
      </font>
    </dxf>
    <dxf>
      <font>
        <color rgb="FF9C0006"/>
      </font>
      <fill>
        <patternFill>
          <bgColor rgb="FFFFC7CE"/>
        </patternFill>
      </fill>
    </dxf>
    <dxf>
      <font>
        <color rgb="FF9C0006"/>
      </font>
      <fill>
        <patternFill>
          <bgColor rgb="FFFFC7CE"/>
        </patternFill>
      </fill>
    </dxf>
    <dxf>
      <font>
        <b/>
        <i val="0"/>
        <color rgb="FF9C0006"/>
      </font>
      <fill>
        <patternFill>
          <bgColor theme="7" tint="0.59996337778862885"/>
        </patternFill>
      </fill>
    </dxf>
    <dxf>
      <font>
        <b/>
        <i val="0"/>
        <color rgb="FF9C0006"/>
      </font>
      <fill>
        <patternFill>
          <bgColor theme="7" tint="0.59996337778862885"/>
        </patternFill>
      </fill>
    </dxf>
    <dxf>
      <font>
        <b/>
        <i val="0"/>
        <color rgb="FF9C0006"/>
      </font>
      <fill>
        <patternFill>
          <bgColor theme="7" tint="0.59996337778862885"/>
        </patternFill>
      </fill>
    </dxf>
    <dxf>
      <font>
        <b/>
        <i val="0"/>
        <color rgb="FF9C0006"/>
      </font>
      <fill>
        <patternFill>
          <bgColor theme="2" tint="-9.9948118533890809E-2"/>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FFB3"/>
      <color rgb="FFFFC1C1"/>
      <color rgb="FFFFE697"/>
      <color rgb="FFFFE389"/>
      <color rgb="FFFFF6DD"/>
      <color rgb="FFFFA3A3"/>
      <color rgb="FFFFFF75"/>
      <color rgb="FFF8A6DD"/>
      <color rgb="FFFFE9A3"/>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306917</xdr:colOff>
      <xdr:row>98</xdr:row>
      <xdr:rowOff>169333</xdr:rowOff>
    </xdr:from>
    <xdr:to>
      <xdr:col>9</xdr:col>
      <xdr:colOff>793750</xdr:colOff>
      <xdr:row>99</xdr:row>
      <xdr:rowOff>31750</xdr:rowOff>
    </xdr:to>
    <xdr:sp macro="" textlink="">
      <xdr:nvSpPr>
        <xdr:cNvPr id="2" name="矢印: 下 1">
          <a:extLst>
            <a:ext uri="{FF2B5EF4-FFF2-40B4-BE49-F238E27FC236}">
              <a16:creationId xmlns:a16="http://schemas.microsoft.com/office/drawing/2014/main" id="{778206EE-E4D8-45D5-9FFE-4937F56D4DFD}"/>
            </a:ext>
          </a:extLst>
        </xdr:cNvPr>
        <xdr:cNvSpPr/>
      </xdr:nvSpPr>
      <xdr:spPr>
        <a:xfrm>
          <a:off x="2804584" y="16277166"/>
          <a:ext cx="804333" cy="1693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667711</xdr:colOff>
      <xdr:row>2</xdr:row>
      <xdr:rowOff>1</xdr:rowOff>
    </xdr:from>
    <xdr:ext cx="903152" cy="220979"/>
    <xdr:sp macro="" textlink="">
      <xdr:nvSpPr>
        <xdr:cNvPr id="4" name="テキスト ボックス 3">
          <a:extLst>
            <a:ext uri="{FF2B5EF4-FFF2-40B4-BE49-F238E27FC236}">
              <a16:creationId xmlns:a16="http://schemas.microsoft.com/office/drawing/2014/main" id="{8CAB40B4-A6D3-4347-88B8-4E11E73C3CDB}"/>
            </a:ext>
          </a:extLst>
        </xdr:cNvPr>
        <xdr:cNvSpPr txBox="1"/>
      </xdr:nvSpPr>
      <xdr:spPr>
        <a:xfrm>
          <a:off x="6148916" y="363683"/>
          <a:ext cx="903152" cy="220979"/>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kumimoji="1" lang="ja-JP" altLang="en-US" sz="1400" b="1">
              <a:solidFill>
                <a:sysClr val="windowText" lastClr="000000"/>
              </a:solidFill>
            </a:rPr>
            <a:t>事業所名</a:t>
          </a:r>
        </a:p>
      </xdr:txBody>
    </xdr:sp>
    <xdr:clientData/>
  </xdr:oneCellAnchor>
  <xdr:twoCellAnchor editAs="oneCell">
    <xdr:from>
      <xdr:col>10</xdr:col>
      <xdr:colOff>1310640</xdr:colOff>
      <xdr:row>65</xdr:row>
      <xdr:rowOff>0</xdr:rowOff>
    </xdr:from>
    <xdr:to>
      <xdr:col>11</xdr:col>
      <xdr:colOff>48144</xdr:colOff>
      <xdr:row>65</xdr:row>
      <xdr:rowOff>304800</xdr:rowOff>
    </xdr:to>
    <xdr:pic>
      <xdr:nvPicPr>
        <xdr:cNvPr id="6" name="図 5" descr="フリーダイヤル｜マーク - アイコン｜イラスト｜フリー素材 ...">
          <a:extLst>
            <a:ext uri="{FF2B5EF4-FFF2-40B4-BE49-F238E27FC236}">
              <a16:creationId xmlns:a16="http://schemas.microsoft.com/office/drawing/2014/main" id="{6ADEF40B-F5E1-470C-8A14-AD6FE858D0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79520" y="1985772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306917</xdr:colOff>
      <xdr:row>99</xdr:row>
      <xdr:rowOff>137583</xdr:rowOff>
    </xdr:from>
    <xdr:to>
      <xdr:col>9</xdr:col>
      <xdr:colOff>793750</xdr:colOff>
      <xdr:row>100</xdr:row>
      <xdr:rowOff>1</xdr:rowOff>
    </xdr:to>
    <xdr:sp macro="" textlink="">
      <xdr:nvSpPr>
        <xdr:cNvPr id="2" name="矢印: 下 1">
          <a:extLst>
            <a:ext uri="{FF2B5EF4-FFF2-40B4-BE49-F238E27FC236}">
              <a16:creationId xmlns:a16="http://schemas.microsoft.com/office/drawing/2014/main" id="{3874106C-179C-4F4B-887A-60E91801A4A5}"/>
            </a:ext>
          </a:extLst>
        </xdr:cNvPr>
        <xdr:cNvSpPr/>
      </xdr:nvSpPr>
      <xdr:spPr>
        <a:xfrm>
          <a:off x="2582334" y="17557750"/>
          <a:ext cx="804333" cy="1693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711502</xdr:colOff>
      <xdr:row>2</xdr:row>
      <xdr:rowOff>15994</xdr:rowOff>
    </xdr:from>
    <xdr:ext cx="920433" cy="250706"/>
    <xdr:sp macro="" textlink="">
      <xdr:nvSpPr>
        <xdr:cNvPr id="4" name="テキスト ボックス 3">
          <a:extLst>
            <a:ext uri="{FF2B5EF4-FFF2-40B4-BE49-F238E27FC236}">
              <a16:creationId xmlns:a16="http://schemas.microsoft.com/office/drawing/2014/main" id="{CC40A877-AC5C-4B8C-B7C1-960C03BBFA81}"/>
            </a:ext>
          </a:extLst>
        </xdr:cNvPr>
        <xdr:cNvSpPr txBox="1"/>
      </xdr:nvSpPr>
      <xdr:spPr>
        <a:xfrm>
          <a:off x="6152182" y="389374"/>
          <a:ext cx="920433" cy="250706"/>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kumimoji="1" lang="ja-JP" altLang="en-US" sz="1400" b="1">
              <a:solidFill>
                <a:sysClr val="windowText" lastClr="000000"/>
              </a:solidFill>
            </a:rPr>
            <a:t>事業所名</a:t>
          </a:r>
        </a:p>
      </xdr:txBody>
    </xdr:sp>
    <xdr:clientData/>
  </xdr:oneCellAnchor>
  <xdr:twoCellAnchor editAs="oneCell">
    <xdr:from>
      <xdr:col>10</xdr:col>
      <xdr:colOff>1508760</xdr:colOff>
      <xdr:row>66</xdr:row>
      <xdr:rowOff>0</xdr:rowOff>
    </xdr:from>
    <xdr:to>
      <xdr:col>11</xdr:col>
      <xdr:colOff>184958</xdr:colOff>
      <xdr:row>66</xdr:row>
      <xdr:rowOff>304800</xdr:rowOff>
    </xdr:to>
    <xdr:pic>
      <xdr:nvPicPr>
        <xdr:cNvPr id="5" name="図 4" descr="フリーダイヤル｜マーク - アイコン｜イラスト｜フリー素材 ...">
          <a:extLst>
            <a:ext uri="{FF2B5EF4-FFF2-40B4-BE49-F238E27FC236}">
              <a16:creationId xmlns:a16="http://schemas.microsoft.com/office/drawing/2014/main" id="{D53DE184-D3A8-4132-B17A-6A3537742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1856994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41AE-86BC-4187-A4D9-F6F72A599947}">
  <sheetPr>
    <tabColor rgb="FF002060"/>
    <pageSetUpPr fitToPage="1"/>
  </sheetPr>
  <dimension ref="A1:Y120"/>
  <sheetViews>
    <sheetView showGridLines="0" tabSelected="1" zoomScale="92" zoomScaleNormal="92" workbookViewId="0">
      <pane xSplit="20" ySplit="2" topLeftCell="U3" activePane="bottomRight" state="frozen"/>
      <selection pane="topRight" activeCell="U1" sqref="U1"/>
      <selection pane="bottomLeft" activeCell="A3" sqref="A3"/>
      <selection pane="bottomRight" activeCell="L43" sqref="L43"/>
    </sheetView>
  </sheetViews>
  <sheetFormatPr defaultColWidth="9" defaultRowHeight="18.75"/>
  <cols>
    <col min="1" max="1" width="0.875" style="4" customWidth="1"/>
    <col min="2" max="3" width="5.125" style="17" hidden="1" customWidth="1"/>
    <col min="4" max="4" width="5.625" style="17" hidden="1" customWidth="1"/>
    <col min="5" max="7" width="5.125" style="17" hidden="1" customWidth="1"/>
    <col min="8" max="8" width="8.75" style="17" hidden="1" customWidth="1"/>
    <col min="9" max="9" width="3.375" style="4" customWidth="1"/>
    <col min="10" max="10" width="26.25" style="4" customWidth="1"/>
    <col min="11" max="15" width="20.625" style="4" customWidth="1"/>
    <col min="16" max="16" width="2.25" style="4" customWidth="1"/>
    <col min="17" max="17" width="12.75" style="4" customWidth="1"/>
    <col min="18" max="18" width="10.75" style="4" customWidth="1"/>
    <col min="19" max="20" width="9.375" style="4" customWidth="1"/>
    <col min="21" max="21" width="4.75" style="4" customWidth="1"/>
    <col min="22" max="22" width="11.75" style="4" customWidth="1"/>
    <col min="23" max="16384" width="9" style="4"/>
  </cols>
  <sheetData>
    <row r="1" spans="1:20" ht="20.25" customHeight="1">
      <c r="A1" s="97"/>
      <c r="B1" s="253" t="s">
        <v>17</v>
      </c>
      <c r="C1" s="253"/>
      <c r="D1" s="253"/>
      <c r="E1" s="253"/>
      <c r="F1" s="253"/>
      <c r="G1" s="253"/>
      <c r="H1" s="73"/>
      <c r="I1" s="11" t="s">
        <v>11</v>
      </c>
      <c r="J1" s="12"/>
      <c r="K1" s="12"/>
      <c r="L1" s="13"/>
      <c r="M1" s="291" t="s">
        <v>103</v>
      </c>
      <c r="N1" s="291"/>
      <c r="O1" s="291"/>
      <c r="P1" s="293" t="s">
        <v>140</v>
      </c>
      <c r="Q1" s="293"/>
      <c r="R1" s="293"/>
      <c r="S1" s="293"/>
      <c r="T1" s="293"/>
    </row>
    <row r="2" spans="1:20" ht="9" customHeight="1">
      <c r="A2" s="97"/>
      <c r="B2" s="15"/>
      <c r="C2" s="15"/>
      <c r="D2" s="15"/>
      <c r="E2" s="15"/>
      <c r="F2" s="15"/>
      <c r="G2" s="15"/>
      <c r="H2" s="15"/>
      <c r="J2" s="5"/>
      <c r="M2" s="291"/>
      <c r="N2" s="291"/>
      <c r="O2" s="291"/>
      <c r="P2" s="293"/>
      <c r="Q2" s="293"/>
      <c r="R2" s="293"/>
      <c r="S2" s="293"/>
      <c r="T2" s="293"/>
    </row>
    <row r="3" spans="1:20" ht="17.45" customHeight="1">
      <c r="A3" s="97"/>
      <c r="B3" s="315" t="s">
        <v>69</v>
      </c>
      <c r="C3" s="315" t="s">
        <v>70</v>
      </c>
      <c r="D3" s="315" t="s">
        <v>71</v>
      </c>
      <c r="E3" s="315" t="s">
        <v>72</v>
      </c>
      <c r="F3" s="316" t="s">
        <v>73</v>
      </c>
      <c r="G3" s="316"/>
      <c r="H3" s="325" t="s">
        <v>74</v>
      </c>
      <c r="I3" s="6" t="s">
        <v>130</v>
      </c>
      <c r="M3" s="116"/>
      <c r="N3" s="326"/>
      <c r="O3" s="327"/>
    </row>
    <row r="4" spans="1:20" ht="3.6" customHeight="1">
      <c r="A4" s="97"/>
      <c r="B4" s="315"/>
      <c r="C4" s="315"/>
      <c r="D4" s="315"/>
      <c r="E4" s="315"/>
      <c r="F4" s="316"/>
      <c r="G4" s="316"/>
      <c r="H4" s="325"/>
      <c r="I4" s="6"/>
      <c r="M4" s="115"/>
      <c r="N4" s="115"/>
      <c r="O4" s="115"/>
    </row>
    <row r="5" spans="1:20" ht="18" customHeight="1" thickBot="1">
      <c r="A5" s="97"/>
      <c r="B5" s="315"/>
      <c r="C5" s="315"/>
      <c r="D5" s="315"/>
      <c r="E5" s="315"/>
      <c r="F5" s="316"/>
      <c r="G5" s="316"/>
      <c r="H5" s="315"/>
      <c r="I5" s="320" t="s">
        <v>147</v>
      </c>
      <c r="J5" s="321"/>
      <c r="K5" s="197">
        <v>11</v>
      </c>
      <c r="L5" s="197">
        <v>12</v>
      </c>
      <c r="M5" s="197">
        <v>1</v>
      </c>
      <c r="N5" s="197">
        <v>2</v>
      </c>
      <c r="O5" s="197">
        <v>3</v>
      </c>
    </row>
    <row r="6" spans="1:20" ht="21.75" customHeight="1" thickTop="1">
      <c r="A6" s="97"/>
      <c r="B6" s="93">
        <f>COUNT(K6:O6)</f>
        <v>0</v>
      </c>
      <c r="C6" s="93">
        <f>IF($B6=0,1,"")</f>
        <v>1</v>
      </c>
      <c r="D6" s="93" t="str">
        <f>IF(AND($B6&gt;=1,$B6&lt;=4),$B6,"")</f>
        <v/>
      </c>
      <c r="E6" s="93" t="str">
        <f>IF($B6=5,1,"")</f>
        <v/>
      </c>
      <c r="F6" s="322" t="str">
        <f>IF(D6="","","☜残り"&amp;(5-D6)&amp;"ヵ月分を入力してください。")</f>
        <v/>
      </c>
      <c r="G6" s="322"/>
      <c r="H6" s="94" t="str">
        <f>IF(E6=1,"入力完了です。",IF(C6=1,"☜基準月の事業収入を5ヵ月分入力してください。",IF(D6&gt;=1,F6,"")))</f>
        <v>☜基準月の事業収入を5ヵ月分入力してください。</v>
      </c>
      <c r="I6" s="308" t="s">
        <v>0</v>
      </c>
      <c r="J6" s="192" t="s">
        <v>1</v>
      </c>
      <c r="K6" s="135"/>
      <c r="L6" s="137"/>
      <c r="M6" s="137"/>
      <c r="N6" s="137"/>
      <c r="O6" s="136"/>
      <c r="P6" s="206" t="str">
        <f>H6</f>
        <v>☜基準月の事業収入を5ヵ月分入力してください。</v>
      </c>
    </row>
    <row r="7" spans="1:20" ht="21.75" customHeight="1">
      <c r="A7" s="97"/>
      <c r="B7" s="93">
        <f>COUNT(K7:O7)</f>
        <v>0</v>
      </c>
      <c r="C7" s="93">
        <f>IF($B7=0,1,"")</f>
        <v>1</v>
      </c>
      <c r="D7" s="93" t="str">
        <f>IF(AND($B7&gt;=1,$B7&lt;=4),$B7,"")</f>
        <v/>
      </c>
      <c r="E7" s="93" t="str">
        <f>IF($B7=5,1,"")</f>
        <v/>
      </c>
      <c r="F7" s="322" t="str">
        <f>IF(D7="","","☜残り"&amp;(5-D7)&amp;"ヵ月分を入力してください。")</f>
        <v/>
      </c>
      <c r="G7" s="322"/>
      <c r="H7" s="94" t="str">
        <f>IF(E7=1,"入力完了です。",IF(C7=1,"☜基準月の事業収入を5ヵ月分入力してください。",IF(D7&gt;=1,F7,"")))</f>
        <v>☜基準月の事業収入を5ヵ月分入力してください。</v>
      </c>
      <c r="I7" s="309"/>
      <c r="J7" s="192" t="s">
        <v>2</v>
      </c>
      <c r="K7" s="131"/>
      <c r="L7" s="1"/>
      <c r="M7" s="1"/>
      <c r="N7" s="1"/>
      <c r="O7" s="133"/>
      <c r="P7" s="206" t="str">
        <f>H7</f>
        <v>☜基準月の事業収入を5ヵ月分入力してください。</v>
      </c>
    </row>
    <row r="8" spans="1:20" ht="21.75" customHeight="1">
      <c r="A8" s="97"/>
      <c r="B8" s="93">
        <f>COUNT(K8:O8)</f>
        <v>0</v>
      </c>
      <c r="C8" s="93">
        <f>IF($B8=0,1,"")</f>
        <v>1</v>
      </c>
      <c r="D8" s="93" t="str">
        <f>IF(AND($B8&gt;=1,$B8&lt;=4),$B8,"")</f>
        <v/>
      </c>
      <c r="E8" s="93" t="str">
        <f>IF($B8=5,1,"")</f>
        <v/>
      </c>
      <c r="F8" s="322" t="str">
        <f t="shared" ref="F8" si="0">IF(D8="","","☜残り"&amp;(5-D8)&amp;"ヵ月分を入力してください。")</f>
        <v/>
      </c>
      <c r="G8" s="322"/>
      <c r="H8" s="94" t="str">
        <f>IF(E8=1,"入力完了です。",IF(C8=1,"☜基準月の事業収入を5ヵ月分入力してください。",IF(D8&gt;=1,F8,"")))</f>
        <v>☜基準月の事業収入を5ヵ月分入力してください。</v>
      </c>
      <c r="I8" s="310"/>
      <c r="J8" s="193" t="s">
        <v>3</v>
      </c>
      <c r="K8" s="131"/>
      <c r="L8" s="1"/>
      <c r="M8" s="1"/>
      <c r="N8" s="1"/>
      <c r="O8" s="133"/>
      <c r="P8" s="206" t="str">
        <f t="shared" ref="P8:P9" si="1">H8</f>
        <v>☜基準月の事業収入を5ヵ月分入力してください。</v>
      </c>
    </row>
    <row r="9" spans="1:20" ht="21.75" customHeight="1" thickBot="1">
      <c r="A9" s="97"/>
      <c r="B9" s="93">
        <f>COUNT(K9:O9)</f>
        <v>0</v>
      </c>
      <c r="C9" s="93">
        <f>IF($B9=0,1,"")</f>
        <v>1</v>
      </c>
      <c r="D9" s="93" t="str">
        <f>IF(AND($B9&gt;=1,$B9&lt;=4),$B9,"")</f>
        <v/>
      </c>
      <c r="E9" s="93" t="str">
        <f>IF($B9=5,1,"")</f>
        <v/>
      </c>
      <c r="F9" s="322" t="str">
        <f>IF(D9="","","☜残り"&amp;(5-D9)&amp;"ヵ月分、必要により入力してください。")</f>
        <v/>
      </c>
      <c r="G9" s="322"/>
      <c r="H9" s="94" t="str">
        <f>IF(E9=1,"入力完了です。",IF(C9=1,"☜対象月の事業収入を5ヵ月分入力してください。",IF(D9&gt;=1,F9,"")))</f>
        <v>☜対象月の事業収入を5ヵ月分入力してください。</v>
      </c>
      <c r="I9" s="173" t="s">
        <v>57</v>
      </c>
      <c r="J9" s="194" t="s">
        <v>4</v>
      </c>
      <c r="K9" s="132"/>
      <c r="L9" s="105"/>
      <c r="M9" s="105"/>
      <c r="N9" s="105"/>
      <c r="O9" s="134"/>
      <c r="P9" s="206" t="str">
        <f t="shared" si="1"/>
        <v>☜対象月の事業収入を5ヵ月分入力してください。</v>
      </c>
    </row>
    <row r="10" spans="1:20" ht="31.5" customHeight="1" thickTop="1">
      <c r="A10" s="97"/>
      <c r="B10" s="15"/>
      <c r="C10" s="315" t="s">
        <v>120</v>
      </c>
      <c r="D10" s="15"/>
      <c r="E10" s="15"/>
      <c r="F10" s="15"/>
      <c r="G10" s="15"/>
      <c r="H10" s="15"/>
      <c r="I10" s="323" t="s">
        <v>166</v>
      </c>
      <c r="J10" s="323"/>
      <c r="K10" s="323"/>
      <c r="L10" s="323"/>
      <c r="M10" s="323"/>
      <c r="N10" s="323"/>
      <c r="O10" s="323"/>
    </row>
    <row r="11" spans="1:20" ht="28.15" customHeight="1">
      <c r="A11" s="97"/>
      <c r="B11" s="15"/>
      <c r="C11" s="315"/>
      <c r="D11" s="15"/>
      <c r="E11" s="15"/>
      <c r="F11" s="15"/>
      <c r="G11" s="15"/>
      <c r="H11" s="15"/>
      <c r="I11" s="324" t="s">
        <v>169</v>
      </c>
      <c r="J11" s="324"/>
      <c r="K11" s="324"/>
      <c r="L11" s="324"/>
      <c r="M11" s="324"/>
      <c r="N11" s="324"/>
      <c r="O11" s="324"/>
    </row>
    <row r="12" spans="1:20" ht="4.1500000000000004" customHeight="1">
      <c r="A12" s="97"/>
      <c r="B12" s="15"/>
      <c r="C12" s="315"/>
      <c r="D12" s="15"/>
      <c r="E12" s="15"/>
      <c r="F12" s="15"/>
      <c r="G12" s="15"/>
      <c r="H12" s="15"/>
      <c r="K12" s="4" t="s">
        <v>90</v>
      </c>
    </row>
    <row r="13" spans="1:20" ht="17.45" customHeight="1">
      <c r="A13" s="97"/>
      <c r="B13" s="200" t="s">
        <v>121</v>
      </c>
      <c r="C13" s="93" t="str">
        <f>IF(COUNT(K6:O6)=5,1,"")</f>
        <v/>
      </c>
      <c r="D13" s="15"/>
      <c r="E13" s="15"/>
      <c r="F13" s="15"/>
      <c r="G13" s="15"/>
      <c r="H13" s="15"/>
      <c r="I13" s="6" t="s">
        <v>131</v>
      </c>
      <c r="O13" s="178" t="s">
        <v>104</v>
      </c>
    </row>
    <row r="14" spans="1:20" ht="17.45" customHeight="1">
      <c r="A14" s="97"/>
      <c r="B14" s="200" t="s">
        <v>122</v>
      </c>
      <c r="C14" s="93" t="str">
        <f t="shared" ref="C14:C15" si="2">IF(COUNT(K7:O7)=5,1,"")</f>
        <v/>
      </c>
      <c r="D14" s="15"/>
      <c r="E14" s="15"/>
      <c r="F14" s="15"/>
      <c r="G14" s="15"/>
      <c r="H14" s="15"/>
      <c r="I14" s="320" t="s">
        <v>159</v>
      </c>
      <c r="J14" s="321"/>
      <c r="K14" s="198">
        <v>11</v>
      </c>
      <c r="L14" s="198">
        <v>12</v>
      </c>
      <c r="M14" s="198">
        <v>1</v>
      </c>
      <c r="N14" s="198">
        <v>2</v>
      </c>
      <c r="O14" s="198">
        <v>3</v>
      </c>
    </row>
    <row r="15" spans="1:20" ht="18" customHeight="1">
      <c r="A15" s="97"/>
      <c r="B15" s="200" t="s">
        <v>123</v>
      </c>
      <c r="C15" s="93" t="str">
        <f t="shared" si="2"/>
        <v/>
      </c>
      <c r="D15" s="15"/>
      <c r="E15" s="15"/>
      <c r="F15" s="15"/>
      <c r="G15" s="15"/>
      <c r="H15" s="15"/>
      <c r="I15" s="317" t="s">
        <v>0</v>
      </c>
      <c r="J15" s="195" t="s">
        <v>1</v>
      </c>
      <c r="K15" s="7" t="str">
        <f>IF(OR(K$6="",K$9=""),"",IF(AND(K6=0,K$9=0),0%,IF(K6-K$9=0,0%,IF(AND(K6=0,K$9&gt;0),100%,IF(AND(K6&gt;0,K$9=0),-100%,ROUNDDOWN((K$9-K6)/K6,5))))))</f>
        <v/>
      </c>
      <c r="L15" s="7" t="str">
        <f t="shared" ref="L15:O15" si="3">IF(OR(L$6="",L$9=""),"",IF(AND(L6=0,L$9=0),0%,IF(L6-L$9=0,0%,IF(AND(L6=0,L$9&gt;0),100%,IF(AND(L6&gt;0,L$9=0),-100%,ROUNDDOWN((L$9-L6)/L6,5))))))</f>
        <v/>
      </c>
      <c r="M15" s="7" t="str">
        <f t="shared" si="3"/>
        <v/>
      </c>
      <c r="N15" s="7" t="str">
        <f t="shared" si="3"/>
        <v/>
      </c>
      <c r="O15" s="7" t="str">
        <f t="shared" si="3"/>
        <v/>
      </c>
    </row>
    <row r="16" spans="1:20" ht="18" customHeight="1">
      <c r="A16" s="97"/>
      <c r="B16" s="201" t="s">
        <v>124</v>
      </c>
      <c r="C16" s="93">
        <f>SUM(C13:C15)</f>
        <v>0</v>
      </c>
      <c r="D16" s="15"/>
      <c r="E16" s="15"/>
      <c r="F16" s="15"/>
      <c r="G16" s="15"/>
      <c r="H16" s="15"/>
      <c r="I16" s="318"/>
      <c r="J16" s="195" t="s">
        <v>2</v>
      </c>
      <c r="K16" s="7" t="str">
        <f>IF(OR(K$7="",K$9=""),"",IF(AND(K7=0,K$9=0),0%,IF(K7-K$9=0,0%,IF(AND(K7=0,K$9&gt;0),100%,IF(AND(K7&gt;0,K$9=0),-100%,ROUNDDOWN((K$9-K7)/K7,5))))))</f>
        <v/>
      </c>
      <c r="L16" s="7" t="str">
        <f t="shared" ref="L16:O16" si="4">IF(OR(L$7="",L$9=""),"",IF(AND(L7=0,L$9=0),0%,IF(L7-L$9=0,0%,IF(AND(L7=0,L$9&gt;0),100%,IF(AND(L7&gt;0,L$9=0),-100%,ROUNDDOWN((L$9-L7)/L7,5))))))</f>
        <v/>
      </c>
      <c r="M16" s="7" t="str">
        <f t="shared" si="4"/>
        <v/>
      </c>
      <c r="N16" s="7" t="str">
        <f t="shared" si="4"/>
        <v/>
      </c>
      <c r="O16" s="7" t="str">
        <f t="shared" si="4"/>
        <v/>
      </c>
    </row>
    <row r="17" spans="1:25" ht="18" customHeight="1">
      <c r="A17" s="97"/>
      <c r="B17" s="15"/>
      <c r="C17" s="15"/>
      <c r="D17" s="15"/>
      <c r="E17" s="15"/>
      <c r="F17" s="15"/>
      <c r="G17" s="15"/>
      <c r="H17" s="15"/>
      <c r="I17" s="319"/>
      <c r="J17" s="196" t="s">
        <v>3</v>
      </c>
      <c r="K17" s="7" t="str">
        <f>IF(OR(K$8="",K$9=""),"",IF(AND(K8=0,K$9=0),0%,IF(K8-K$9=0,0%,IF(AND(K8=0,K$9&gt;0),100%,IF(AND(K8&gt;0,K$9=0),-100%,ROUNDDOWN((K$9-K8)/K8,5))))))</f>
        <v/>
      </c>
      <c r="L17" s="7" t="str">
        <f t="shared" ref="L17:O17" si="5">IF(OR(L$8="",L$9=""),"",IF(AND(L8=0,L$9=0),0%,IF(L8-L$9=0,0%,IF(AND(L8=0,L$9&gt;0),100%,IF(AND(L8&gt;0,L$9=0),-100%,ROUNDDOWN((L$9-L8)/L8,5))))))</f>
        <v/>
      </c>
      <c r="M17" s="7" t="str">
        <f t="shared" si="5"/>
        <v/>
      </c>
      <c r="N17" s="7" t="str">
        <f t="shared" si="5"/>
        <v/>
      </c>
      <c r="O17" s="7" t="str">
        <f t="shared" si="5"/>
        <v/>
      </c>
    </row>
    <row r="18" spans="1:25" s="17" customFormat="1" ht="14.45" customHeight="1">
      <c r="A18" s="95"/>
      <c r="B18" s="15"/>
      <c r="C18" s="15"/>
      <c r="D18" s="15"/>
      <c r="E18" s="15"/>
      <c r="F18" s="15"/>
      <c r="G18" s="15"/>
      <c r="H18" s="15"/>
      <c r="I18" s="207" t="s">
        <v>144</v>
      </c>
      <c r="T18" s="4"/>
      <c r="U18" s="4"/>
      <c r="V18" s="4"/>
      <c r="W18" s="4"/>
      <c r="X18" s="4"/>
      <c r="Y18" s="4"/>
    </row>
    <row r="19" spans="1:25" s="17" customFormat="1" ht="14.45" customHeight="1">
      <c r="A19" s="95"/>
      <c r="B19" s="15"/>
      <c r="C19" s="15"/>
      <c r="D19" s="15"/>
      <c r="E19" s="15"/>
      <c r="F19" s="15"/>
      <c r="G19" s="15"/>
      <c r="H19" s="15"/>
      <c r="I19" s="207" t="s">
        <v>153</v>
      </c>
      <c r="T19" s="4"/>
      <c r="U19" s="4"/>
      <c r="V19" s="4"/>
      <c r="W19" s="4"/>
      <c r="X19" s="4"/>
      <c r="Y19" s="4"/>
    </row>
    <row r="20" spans="1:25" ht="4.1500000000000004" customHeight="1">
      <c r="A20" s="97"/>
      <c r="B20" s="15"/>
      <c r="C20" s="15"/>
      <c r="D20" s="15"/>
      <c r="E20" s="15"/>
      <c r="F20" s="15"/>
      <c r="G20" s="15"/>
      <c r="H20" s="15"/>
    </row>
    <row r="21" spans="1:25" ht="17.45" customHeight="1">
      <c r="A21" s="97"/>
      <c r="B21" s="325" t="s">
        <v>85</v>
      </c>
      <c r="C21" s="325"/>
      <c r="D21" s="325"/>
      <c r="E21" s="325"/>
      <c r="F21" s="325"/>
      <c r="G21" s="114" t="s">
        <v>58</v>
      </c>
      <c r="H21" s="114"/>
      <c r="I21" s="6" t="s">
        <v>148</v>
      </c>
      <c r="M21" s="257" t="s">
        <v>132</v>
      </c>
      <c r="N21" s="257"/>
      <c r="O21" s="257"/>
      <c r="Q21" s="312" t="s">
        <v>137</v>
      </c>
      <c r="R21" s="312"/>
    </row>
    <row r="22" spans="1:25" ht="17.45" customHeight="1">
      <c r="A22" s="97"/>
      <c r="B22" s="109">
        <v>11</v>
      </c>
      <c r="C22" s="109">
        <v>12</v>
      </c>
      <c r="D22" s="109">
        <v>1</v>
      </c>
      <c r="E22" s="109">
        <v>2</v>
      </c>
      <c r="F22" s="109">
        <v>3</v>
      </c>
      <c r="G22" s="152" t="s">
        <v>117</v>
      </c>
      <c r="H22" s="152" t="s">
        <v>118</v>
      </c>
      <c r="I22" s="320" t="s">
        <v>159</v>
      </c>
      <c r="J22" s="321"/>
      <c r="K22" s="198">
        <v>11</v>
      </c>
      <c r="L22" s="198">
        <v>12</v>
      </c>
      <c r="M22" s="198">
        <v>1</v>
      </c>
      <c r="N22" s="198">
        <v>2</v>
      </c>
      <c r="O22" s="198">
        <v>3</v>
      </c>
      <c r="Q22" s="312"/>
      <c r="R22" s="312"/>
    </row>
    <row r="23" spans="1:25" ht="18" customHeight="1">
      <c r="A23" s="97"/>
      <c r="B23" s="93">
        <f>IF(AND($B$6=5,COUNT(K9)=1),1,0)</f>
        <v>0</v>
      </c>
      <c r="C23" s="93">
        <f>IF(AND($B$6=5,COUNT(L9)=1),1,0)</f>
        <v>0</v>
      </c>
      <c r="D23" s="93">
        <f>IF(AND($B$6=5,COUNT(M9)=1),1,0)</f>
        <v>0</v>
      </c>
      <c r="E23" s="93">
        <f>IF(AND($B$6=5,COUNT(N9)=1),1,0)</f>
        <v>0</v>
      </c>
      <c r="F23" s="93">
        <f>IF(AND($B$6=5,COUNT(O9)=1),1,0)</f>
        <v>0</v>
      </c>
      <c r="G23" s="114" t="str">
        <f>IF(B6=5,SUM(K6:O6),"")</f>
        <v/>
      </c>
      <c r="H23" s="114" t="str">
        <f>IF(OR(B6=0,B6=5),"","☜未入力"&amp;(5-D6)&amp;"ヵ月分あり")</f>
        <v/>
      </c>
      <c r="I23" s="317" t="s">
        <v>0</v>
      </c>
      <c r="J23" s="195" t="s">
        <v>1</v>
      </c>
      <c r="K23" s="3" t="str">
        <f>IF(K9="","",IF(B23=0,"",IF(K$15&gt;-30%,0,SUM($K$6:$O$6)-K$9*5)))</f>
        <v/>
      </c>
      <c r="L23" s="3" t="str">
        <f t="shared" ref="L23:M23" si="6">IF(L9="","",IF(C23=0,"",IF(L$15&gt;-30%,0,SUM($K$6:$O$6)-L$9*5)))</f>
        <v/>
      </c>
      <c r="M23" s="3" t="str">
        <f t="shared" si="6"/>
        <v/>
      </c>
      <c r="N23" s="3" t="str">
        <f>IF(N9="","",IF(E23=0,"",IF(N$15&gt;-30%,0,SUM($K$6:$O$6)-N$9*5)))</f>
        <v/>
      </c>
      <c r="O23" s="3" t="str">
        <f t="shared" ref="O23" si="7">IF(O9="","",IF(F23=0,"",IF(O$15&gt;-30%,0,SUM($K$6:$O$6)-O$9*5)))</f>
        <v/>
      </c>
      <c r="Q23" s="349" t="str">
        <f>G23</f>
        <v/>
      </c>
      <c r="R23" s="349"/>
      <c r="S23" s="141" t="str">
        <f>H23</f>
        <v/>
      </c>
    </row>
    <row r="24" spans="1:25" ht="18" customHeight="1">
      <c r="A24" s="97"/>
      <c r="B24" s="93">
        <f>IF(AND($B$7=5,COUNT(K9)=1),1,0)</f>
        <v>0</v>
      </c>
      <c r="C24" s="93">
        <f>IF(AND($B$7=5,COUNT(L9)=1),1,0)</f>
        <v>0</v>
      </c>
      <c r="D24" s="93">
        <f>IF(AND($B$7=5,COUNT(M9)=1),1,0)</f>
        <v>0</v>
      </c>
      <c r="E24" s="93">
        <f>IF(AND($B$7=5,COUNT(N9)=1),1,0)</f>
        <v>0</v>
      </c>
      <c r="F24" s="93">
        <f>IF(AND($B$7=5,COUNT(O9)=1),1,0)</f>
        <v>0</v>
      </c>
      <c r="G24" s="114" t="str">
        <f>IF(B7=5,SUM(K7:O7),"")</f>
        <v/>
      </c>
      <c r="H24" s="114" t="str">
        <f>IF(OR(B7=0,B7=5),"","☜未入力"&amp;(5-D7)&amp;"ヵ月分あり")</f>
        <v/>
      </c>
      <c r="I24" s="318"/>
      <c r="J24" s="195" t="s">
        <v>2</v>
      </c>
      <c r="K24" s="3" t="str">
        <f>IF(K9="","",IF(B24=0,"",IF(K$16&gt;-30%,0,SUM($K$7:$O$7)-K$9*5)))</f>
        <v/>
      </c>
      <c r="L24" s="3" t="str">
        <f>IF(L9="","",IF(C24=0,"",IF(L$16&gt;-30%,0,SUM($K$7:$O$7)-L$9*5)))</f>
        <v/>
      </c>
      <c r="M24" s="3" t="str">
        <f t="shared" ref="M24" si="8">IF(M9="","",IF(D24=0,"",IF(M$16&gt;-30%,0,SUM($K$7:$O$7)-M$9*5)))</f>
        <v/>
      </c>
      <c r="N24" s="3" t="str">
        <f>IF(N9="","",IF(E24=0,"",IF(N$16&gt;-30%,0,SUM($K$7:$O$7)-N$9*5)))</f>
        <v/>
      </c>
      <c r="O24" s="3" t="str">
        <f t="shared" ref="O24" si="9">IF(O9="","",IF(F24=0,"",IF(O$16&gt;-30%,0,SUM($K$7:$O$7)-O$9*5)))</f>
        <v/>
      </c>
      <c r="Q24" s="349" t="str">
        <f t="shared" ref="Q24:Q25" si="10">G24</f>
        <v/>
      </c>
      <c r="R24" s="349"/>
      <c r="S24" s="141" t="str">
        <f t="shared" ref="S24" si="11">H24</f>
        <v/>
      </c>
    </row>
    <row r="25" spans="1:25" ht="18" customHeight="1">
      <c r="A25" s="97"/>
      <c r="B25" s="93">
        <f>IF(AND($B$8=5,COUNT(K9)=1),1,0)</f>
        <v>0</v>
      </c>
      <c r="C25" s="93">
        <f>IF(AND($B$8=5,COUNT(L9)=1),1,0)</f>
        <v>0</v>
      </c>
      <c r="D25" s="93">
        <f>IF(AND($B$8=5,COUNT(M9)=1),1,0)</f>
        <v>0</v>
      </c>
      <c r="E25" s="93">
        <f>IF(AND($B$8=5,COUNT(N9)=1),1,0)</f>
        <v>0</v>
      </c>
      <c r="F25" s="93">
        <f>IF(AND($B$8=5,COUNT(O9)=1),1,0)</f>
        <v>0</v>
      </c>
      <c r="G25" s="114" t="str">
        <f>IF(B8=5,SUM(K8:O8),"")</f>
        <v/>
      </c>
      <c r="H25" s="114" t="str">
        <f>IF(OR(B8=0,B8=5),"","☜未入力"&amp;(5-D8)&amp;"ヵ月分あり")</f>
        <v/>
      </c>
      <c r="I25" s="319"/>
      <c r="J25" s="196" t="s">
        <v>3</v>
      </c>
      <c r="K25" s="3" t="str">
        <f>IF(K9="","",IF(B25=0,"",IF(K$17&gt;-30%,0,SUM($K$8:$O$8)-K$9*5)))</f>
        <v/>
      </c>
      <c r="L25" s="3" t="str">
        <f t="shared" ref="L25:M25" si="12">IF(L9="","",IF(C25=0,"",IF(L$17&gt;-30%,0,SUM($K$8:$O$8)-L$9*5)))</f>
        <v/>
      </c>
      <c r="M25" s="3" t="str">
        <f t="shared" si="12"/>
        <v/>
      </c>
      <c r="N25" s="3" t="str">
        <f>IF(N9="","",IF(E25=0,"",IF(N$17&gt;-30%,0,SUM($K$8:$O$8)-N$9*5)))</f>
        <v/>
      </c>
      <c r="O25" s="3" t="str">
        <f t="shared" ref="O25" si="13">IF(O9="","",IF(F25=0,"",IF(O$17&gt;-30%,0,SUM($K$8:$O$8)-O$9*5)))</f>
        <v/>
      </c>
      <c r="Q25" s="349" t="str">
        <f t="shared" si="10"/>
        <v/>
      </c>
      <c r="R25" s="349"/>
      <c r="S25" s="141" t="str">
        <f>H25</f>
        <v/>
      </c>
    </row>
    <row r="26" spans="1:25" s="17" customFormat="1" ht="14.45" customHeight="1">
      <c r="A26" s="95"/>
      <c r="B26" s="15"/>
      <c r="C26" s="15"/>
      <c r="D26" s="15"/>
      <c r="E26" s="15"/>
      <c r="F26" s="15"/>
      <c r="G26" s="15"/>
      <c r="H26" s="15"/>
      <c r="I26" s="207" t="s">
        <v>152</v>
      </c>
      <c r="J26" s="208"/>
      <c r="T26" s="4"/>
      <c r="U26" s="4"/>
      <c r="V26" s="4"/>
      <c r="W26" s="4"/>
      <c r="X26" s="4"/>
      <c r="Y26" s="4"/>
    </row>
    <row r="27" spans="1:25" s="17" customFormat="1" ht="14.45" customHeight="1">
      <c r="A27" s="95"/>
      <c r="B27" s="15"/>
      <c r="C27" s="15"/>
      <c r="D27" s="15"/>
      <c r="E27" s="15"/>
      <c r="F27" s="15"/>
      <c r="G27" s="15"/>
      <c r="H27" s="15"/>
      <c r="I27" s="207" t="s">
        <v>151</v>
      </c>
      <c r="J27" s="208"/>
      <c r="T27" s="4"/>
      <c r="U27" s="4"/>
      <c r="V27" s="4"/>
      <c r="W27" s="4"/>
      <c r="X27" s="4"/>
      <c r="Y27" s="4"/>
    </row>
    <row r="28" spans="1:25" s="17" customFormat="1" ht="14.45" customHeight="1">
      <c r="A28" s="95"/>
      <c r="B28" s="15"/>
      <c r="C28" s="15"/>
      <c r="D28" s="15"/>
      <c r="E28" s="15"/>
      <c r="F28" s="15"/>
      <c r="G28" s="15"/>
      <c r="H28" s="15"/>
      <c r="I28" s="207" t="s">
        <v>139</v>
      </c>
      <c r="J28" s="208"/>
      <c r="T28" s="4"/>
      <c r="U28" s="4"/>
      <c r="V28" s="4"/>
      <c r="W28" s="4"/>
      <c r="X28" s="4"/>
      <c r="Y28" s="4"/>
    </row>
    <row r="29" spans="1:25" s="17" customFormat="1" ht="4.9000000000000004" customHeight="1">
      <c r="A29" s="95"/>
      <c r="B29" s="15"/>
      <c r="C29" s="15"/>
      <c r="D29" s="15"/>
      <c r="E29" s="15"/>
      <c r="F29" s="15"/>
      <c r="G29" s="15"/>
      <c r="H29" s="15"/>
      <c r="T29" s="4"/>
      <c r="U29" s="4"/>
      <c r="V29" s="4"/>
      <c r="W29" s="4"/>
      <c r="X29" s="4"/>
      <c r="Y29" s="4"/>
    </row>
    <row r="30" spans="1:25" s="17" customFormat="1" ht="18" customHeight="1" thickBot="1">
      <c r="A30" s="95"/>
      <c r="B30" s="15"/>
      <c r="C30" s="15"/>
      <c r="D30" s="15"/>
      <c r="E30" s="15"/>
      <c r="F30" s="15"/>
      <c r="G30" s="15"/>
      <c r="H30" s="15"/>
      <c r="I30" s="24" t="s">
        <v>26</v>
      </c>
      <c r="J30" s="14"/>
      <c r="K30" s="175"/>
      <c r="M30" s="175"/>
      <c r="O30" s="178"/>
      <c r="Q30" s="248" t="s">
        <v>97</v>
      </c>
      <c r="R30" s="14"/>
      <c r="S30" s="294" t="s">
        <v>133</v>
      </c>
      <c r="T30" s="295"/>
      <c r="V30" s="4"/>
    </row>
    <row r="31" spans="1:25" s="17" customFormat="1" ht="18" customHeight="1" thickTop="1">
      <c r="A31" s="95"/>
      <c r="B31" s="15"/>
      <c r="C31" s="15"/>
      <c r="D31" s="15"/>
      <c r="E31" s="15"/>
      <c r="F31" s="15"/>
      <c r="G31" s="15"/>
      <c r="H31" s="15"/>
      <c r="I31" s="311" t="s">
        <v>27</v>
      </c>
      <c r="J31" s="311"/>
      <c r="K31" s="213" t="s">
        <v>135</v>
      </c>
      <c r="L31" s="221" t="s">
        <v>143</v>
      </c>
      <c r="M31" s="222" t="s">
        <v>29</v>
      </c>
      <c r="N31" s="222" t="s">
        <v>30</v>
      </c>
      <c r="O31" s="223" t="s">
        <v>32</v>
      </c>
      <c r="Q31" s="296" t="s">
        <v>27</v>
      </c>
      <c r="R31" s="297"/>
      <c r="S31" s="240" t="s">
        <v>96</v>
      </c>
      <c r="T31" s="241" t="s">
        <v>138</v>
      </c>
      <c r="V31" s="4"/>
    </row>
    <row r="32" spans="1:25" s="17" customFormat="1" ht="19.149999999999999" customHeight="1">
      <c r="A32" s="95"/>
      <c r="B32" s="15"/>
      <c r="C32" s="15"/>
      <c r="D32" s="15"/>
      <c r="E32" s="15"/>
      <c r="F32" s="15"/>
      <c r="G32" s="15"/>
      <c r="H32" s="15"/>
      <c r="I32" s="347" t="s">
        <v>53</v>
      </c>
      <c r="J32" s="347"/>
      <c r="K32" s="210" t="str">
        <f>K103</f>
        <v/>
      </c>
      <c r="L32" s="228" t="str">
        <f>N103</f>
        <v/>
      </c>
      <c r="M32" s="217" t="str">
        <f t="shared" ref="M32:N35" si="14">L103</f>
        <v/>
      </c>
      <c r="N32" s="218" t="str">
        <f t="shared" si="14"/>
        <v/>
      </c>
      <c r="O32" s="229" t="str">
        <f t="shared" ref="O32" si="15">O103</f>
        <v/>
      </c>
      <c r="Q32" s="250" t="s">
        <v>53</v>
      </c>
      <c r="R32" s="251"/>
      <c r="S32" s="236">
        <v>500000</v>
      </c>
      <c r="T32" s="237">
        <v>300000</v>
      </c>
    </row>
    <row r="33" spans="1:25" s="17" customFormat="1" ht="19.149999999999999" customHeight="1">
      <c r="A33" s="95"/>
      <c r="B33" s="15"/>
      <c r="C33" s="15"/>
      <c r="D33" s="15"/>
      <c r="E33" s="15"/>
      <c r="F33" s="15"/>
      <c r="G33" s="15"/>
      <c r="H33" s="15"/>
      <c r="I33" s="307" t="s">
        <v>160</v>
      </c>
      <c r="J33" s="307"/>
      <c r="K33" s="211" t="str">
        <f t="shared" ref="K33:O35" si="16">K104</f>
        <v/>
      </c>
      <c r="L33" s="230" t="str">
        <f t="shared" ref="L33:L35" si="17">N104</f>
        <v/>
      </c>
      <c r="M33" s="219" t="str">
        <f t="shared" si="14"/>
        <v/>
      </c>
      <c r="N33" s="220" t="str">
        <f t="shared" si="14"/>
        <v/>
      </c>
      <c r="O33" s="231" t="str">
        <f t="shared" si="16"/>
        <v/>
      </c>
      <c r="Q33" s="313" t="s">
        <v>50</v>
      </c>
      <c r="R33" s="313"/>
      <c r="S33" s="236">
        <v>1000000</v>
      </c>
      <c r="T33" s="237">
        <v>600000</v>
      </c>
    </row>
    <row r="34" spans="1:25" s="17" customFormat="1" ht="19.149999999999999" customHeight="1">
      <c r="A34" s="95"/>
      <c r="B34" s="15"/>
      <c r="C34" s="15"/>
      <c r="D34" s="15"/>
      <c r="E34" s="15"/>
      <c r="F34" s="15"/>
      <c r="G34" s="15"/>
      <c r="H34" s="15"/>
      <c r="I34" s="347" t="s">
        <v>156</v>
      </c>
      <c r="J34" s="347"/>
      <c r="K34" s="210" t="str">
        <f t="shared" si="16"/>
        <v/>
      </c>
      <c r="L34" s="228" t="str">
        <f t="shared" si="17"/>
        <v/>
      </c>
      <c r="M34" s="217" t="str">
        <f t="shared" si="14"/>
        <v/>
      </c>
      <c r="N34" s="218" t="str">
        <f t="shared" si="14"/>
        <v/>
      </c>
      <c r="O34" s="229" t="str">
        <f t="shared" si="16"/>
        <v/>
      </c>
      <c r="Q34" s="314" t="s">
        <v>161</v>
      </c>
      <c r="R34" s="314"/>
      <c r="S34" s="236">
        <v>1500000</v>
      </c>
      <c r="T34" s="237">
        <v>900000</v>
      </c>
    </row>
    <row r="35" spans="1:25" s="17" customFormat="1" ht="19.149999999999999" customHeight="1" thickBot="1">
      <c r="A35" s="95"/>
      <c r="B35" s="15"/>
      <c r="C35" s="15"/>
      <c r="D35" s="15"/>
      <c r="E35" s="15"/>
      <c r="F35" s="15"/>
      <c r="G35" s="15"/>
      <c r="H35" s="15"/>
      <c r="I35" s="209" t="s">
        <v>157</v>
      </c>
      <c r="J35" s="209"/>
      <c r="K35" s="211" t="str">
        <f t="shared" si="16"/>
        <v/>
      </c>
      <c r="L35" s="232" t="str">
        <f t="shared" si="17"/>
        <v/>
      </c>
      <c r="M35" s="233" t="str">
        <f t="shared" si="14"/>
        <v/>
      </c>
      <c r="N35" s="234" t="str">
        <f t="shared" si="14"/>
        <v/>
      </c>
      <c r="O35" s="235" t="str">
        <f t="shared" si="16"/>
        <v/>
      </c>
      <c r="Q35" s="252" t="s">
        <v>162</v>
      </c>
      <c r="R35" s="252"/>
      <c r="S35" s="236">
        <v>2500000</v>
      </c>
      <c r="T35" s="237">
        <v>1500000</v>
      </c>
    </row>
    <row r="36" spans="1:25" s="17" customFormat="1" ht="14.45" customHeight="1" thickTop="1">
      <c r="A36" s="95"/>
      <c r="B36" s="15"/>
      <c r="C36" s="15"/>
      <c r="D36" s="15"/>
      <c r="E36" s="15"/>
      <c r="F36" s="15"/>
      <c r="G36" s="15"/>
      <c r="H36" s="15"/>
      <c r="I36" s="207" t="s">
        <v>170</v>
      </c>
      <c r="J36" s="208"/>
      <c r="T36" s="4"/>
      <c r="U36" s="4"/>
      <c r="V36" s="4"/>
      <c r="W36" s="4"/>
      <c r="X36" s="4"/>
      <c r="Y36" s="4"/>
    </row>
    <row r="37" spans="1:25" s="17" customFormat="1" ht="14.45" customHeight="1">
      <c r="A37" s="95"/>
      <c r="B37" s="15"/>
      <c r="C37" s="15"/>
      <c r="D37" s="15"/>
      <c r="E37" s="15"/>
      <c r="F37" s="15"/>
      <c r="G37" s="15"/>
      <c r="H37" s="15"/>
      <c r="I37" s="249" t="s">
        <v>134</v>
      </c>
      <c r="J37" s="249"/>
      <c r="K37" s="249"/>
      <c r="L37" s="249"/>
      <c r="M37" s="249"/>
      <c r="N37" s="249"/>
      <c r="O37" s="249"/>
    </row>
    <row r="38" spans="1:25" s="17" customFormat="1" ht="36.6" customHeight="1" thickBot="1">
      <c r="A38" s="95"/>
      <c r="B38" s="15"/>
      <c r="C38" s="15"/>
      <c r="D38" s="15"/>
      <c r="E38" s="15"/>
      <c r="F38" s="15"/>
      <c r="G38" s="15"/>
      <c r="H38" s="15"/>
      <c r="O38" s="108"/>
    </row>
    <row r="39" spans="1:25" s="17" customFormat="1" ht="38.25" customHeight="1">
      <c r="A39" s="95"/>
      <c r="B39" s="15"/>
      <c r="C39" s="15"/>
      <c r="D39" s="15"/>
      <c r="E39" s="15"/>
      <c r="F39" s="15"/>
      <c r="G39" s="15"/>
      <c r="H39" s="15"/>
      <c r="I39" s="254" t="s">
        <v>98</v>
      </c>
      <c r="J39" s="255"/>
      <c r="K39" s="256"/>
      <c r="M39" s="329" t="s">
        <v>176</v>
      </c>
      <c r="N39" s="330"/>
      <c r="O39" s="331"/>
      <c r="Q39" s="348" t="s">
        <v>142</v>
      </c>
      <c r="R39" s="348"/>
      <c r="S39" s="348"/>
      <c r="T39" s="348"/>
    </row>
    <row r="40" spans="1:25" s="17" customFormat="1" ht="38.25" customHeight="1">
      <c r="A40" s="95"/>
      <c r="B40" s="15"/>
      <c r="C40" s="15"/>
      <c r="D40" s="15"/>
      <c r="E40" s="15"/>
      <c r="F40" s="15"/>
      <c r="G40" s="15"/>
      <c r="H40" s="15"/>
      <c r="I40" s="123" t="s">
        <v>101</v>
      </c>
      <c r="J40" s="125"/>
      <c r="K40" s="124"/>
      <c r="M40" s="332"/>
      <c r="N40" s="333"/>
      <c r="O40" s="334"/>
      <c r="Q40" s="348"/>
      <c r="R40" s="348"/>
      <c r="S40" s="348"/>
      <c r="T40" s="348"/>
    </row>
    <row r="41" spans="1:25" s="17" customFormat="1" ht="38.25" customHeight="1">
      <c r="A41" s="95"/>
      <c r="B41" s="15"/>
      <c r="C41" s="15"/>
      <c r="D41" s="15"/>
      <c r="E41" s="15"/>
      <c r="F41" s="15"/>
      <c r="G41" s="15"/>
      <c r="H41" s="15"/>
      <c r="I41" s="120" t="s">
        <v>99</v>
      </c>
      <c r="J41" s="121"/>
      <c r="K41" s="122"/>
      <c r="M41" s="332"/>
      <c r="N41" s="333"/>
      <c r="O41" s="334"/>
    </row>
    <row r="42" spans="1:25" s="17" customFormat="1" ht="38.25" customHeight="1">
      <c r="A42" s="95"/>
      <c r="B42" s="15"/>
      <c r="C42" s="15"/>
      <c r="D42" s="15"/>
      <c r="E42" s="15"/>
      <c r="F42" s="15"/>
      <c r="G42" s="15"/>
      <c r="H42" s="15"/>
      <c r="I42" s="118" t="s">
        <v>100</v>
      </c>
      <c r="J42" s="119"/>
      <c r="K42" s="117"/>
      <c r="M42" s="332"/>
      <c r="N42" s="333"/>
      <c r="O42" s="334"/>
    </row>
    <row r="43" spans="1:25" s="17" customFormat="1" ht="38.25" customHeight="1">
      <c r="A43" s="95"/>
      <c r="B43" s="15"/>
      <c r="C43" s="15"/>
      <c r="D43" s="15"/>
      <c r="E43" s="15"/>
      <c r="F43" s="15"/>
      <c r="G43" s="15"/>
      <c r="H43" s="15"/>
      <c r="I43" s="120" t="s">
        <v>102</v>
      </c>
      <c r="J43" s="170"/>
      <c r="K43" s="122"/>
      <c r="M43" s="332"/>
      <c r="N43" s="333"/>
      <c r="O43" s="334"/>
    </row>
    <row r="44" spans="1:25" s="17" customFormat="1" ht="59.45" customHeight="1" thickBot="1">
      <c r="A44" s="95"/>
      <c r="B44" s="15"/>
      <c r="C44" s="15"/>
      <c r="D44" s="15"/>
      <c r="E44" s="15"/>
      <c r="F44" s="15"/>
      <c r="G44" s="15"/>
      <c r="H44" s="15"/>
      <c r="I44" s="338" t="s">
        <v>165</v>
      </c>
      <c r="J44" s="339"/>
      <c r="K44" s="340"/>
      <c r="M44" s="335"/>
      <c r="N44" s="336"/>
      <c r="O44" s="337"/>
    </row>
    <row r="45" spans="1:25" s="17" customFormat="1" ht="19.149999999999999" customHeight="1" thickBot="1">
      <c r="A45" s="4"/>
      <c r="B45" s="15"/>
      <c r="C45" s="15"/>
      <c r="D45" s="15"/>
      <c r="E45" s="15"/>
      <c r="F45" s="15"/>
      <c r="G45" s="15"/>
      <c r="H45" s="15"/>
    </row>
    <row r="46" spans="1:25" s="17" customFormat="1" ht="116.45" customHeight="1" thickBot="1">
      <c r="A46" s="4"/>
      <c r="B46" s="15"/>
      <c r="C46" s="15"/>
      <c r="D46" s="15"/>
      <c r="E46" s="15"/>
      <c r="F46" s="15"/>
      <c r="G46" s="15"/>
      <c r="H46" s="15"/>
      <c r="I46" s="301" t="s">
        <v>175</v>
      </c>
      <c r="J46" s="302"/>
      <c r="K46" s="302"/>
      <c r="L46" s="302"/>
      <c r="M46" s="302"/>
      <c r="N46" s="302"/>
      <c r="O46" s="303"/>
    </row>
    <row r="47" spans="1:25" s="17" customFormat="1" ht="27" customHeight="1">
      <c r="A47" s="4"/>
      <c r="B47" s="15"/>
      <c r="C47" s="15"/>
      <c r="D47" s="15"/>
      <c r="E47" s="15"/>
      <c r="F47" s="15"/>
      <c r="G47" s="15"/>
      <c r="H47" s="15"/>
      <c r="I47" s="179" t="s">
        <v>88</v>
      </c>
      <c r="J47" s="127"/>
      <c r="K47" s="127"/>
      <c r="L47" s="127"/>
      <c r="M47" s="127"/>
      <c r="N47" s="127"/>
      <c r="O47" s="128"/>
    </row>
    <row r="48" spans="1:25" s="17" customFormat="1" ht="35.450000000000003" customHeight="1">
      <c r="A48" s="4"/>
      <c r="B48" s="15"/>
      <c r="C48" s="15"/>
      <c r="D48" s="15"/>
      <c r="E48" s="15"/>
      <c r="F48" s="15"/>
      <c r="G48" s="15"/>
      <c r="H48" s="15"/>
      <c r="I48" s="304" t="s">
        <v>163</v>
      </c>
      <c r="J48" s="305"/>
      <c r="K48" s="305"/>
      <c r="L48" s="305"/>
      <c r="M48" s="305"/>
      <c r="N48" s="305"/>
      <c r="O48" s="306"/>
    </row>
    <row r="49" spans="1:15" s="17" customFormat="1" ht="35.450000000000003" customHeight="1">
      <c r="A49" s="4"/>
      <c r="B49" s="15"/>
      <c r="C49" s="15"/>
      <c r="D49" s="15"/>
      <c r="E49" s="15"/>
      <c r="F49" s="15"/>
      <c r="G49" s="15"/>
      <c r="H49" s="15"/>
      <c r="I49" s="304" t="s">
        <v>172</v>
      </c>
      <c r="J49" s="305"/>
      <c r="K49" s="305"/>
      <c r="L49" s="305"/>
      <c r="M49" s="305"/>
      <c r="N49" s="305"/>
      <c r="O49" s="306"/>
    </row>
    <row r="50" spans="1:15" s="17" customFormat="1" ht="21.6" customHeight="1">
      <c r="A50" s="4"/>
      <c r="B50" s="15"/>
      <c r="C50" s="15"/>
      <c r="D50" s="15"/>
      <c r="E50" s="15"/>
      <c r="F50" s="15"/>
      <c r="G50" s="15"/>
      <c r="H50" s="15"/>
      <c r="I50" s="304" t="s">
        <v>110</v>
      </c>
      <c r="J50" s="305"/>
      <c r="K50" s="305"/>
      <c r="L50" s="305"/>
      <c r="M50" s="305"/>
      <c r="N50" s="305"/>
      <c r="O50" s="306"/>
    </row>
    <row r="51" spans="1:15" s="17" customFormat="1" ht="21.6" customHeight="1">
      <c r="A51" s="4"/>
      <c r="B51" s="15"/>
      <c r="C51" s="15"/>
      <c r="D51" s="15"/>
      <c r="E51" s="15"/>
      <c r="F51" s="15"/>
      <c r="G51" s="15"/>
      <c r="H51" s="15"/>
      <c r="I51" s="268" t="s">
        <v>111</v>
      </c>
      <c r="J51" s="269"/>
      <c r="K51" s="269"/>
      <c r="L51" s="269"/>
      <c r="M51" s="269"/>
      <c r="N51" s="269"/>
      <c r="O51" s="270"/>
    </row>
    <row r="52" spans="1:15" s="17" customFormat="1" ht="21.6" customHeight="1">
      <c r="A52" s="4"/>
      <c r="B52" s="15"/>
      <c r="C52" s="15"/>
      <c r="D52" s="15"/>
      <c r="E52" s="15"/>
      <c r="F52" s="15"/>
      <c r="G52" s="15"/>
      <c r="H52" s="15"/>
      <c r="I52" s="268" t="s">
        <v>112</v>
      </c>
      <c r="J52" s="269"/>
      <c r="K52" s="269"/>
      <c r="L52" s="269"/>
      <c r="M52" s="269"/>
      <c r="N52" s="269"/>
      <c r="O52" s="270"/>
    </row>
    <row r="53" spans="1:15" s="17" customFormat="1" ht="37.15" customHeight="1" thickBot="1">
      <c r="A53" s="4"/>
      <c r="B53" s="15"/>
      <c r="C53" s="15"/>
      <c r="D53" s="15"/>
      <c r="E53" s="15"/>
      <c r="F53" s="15"/>
      <c r="G53" s="15"/>
      <c r="H53" s="15"/>
      <c r="I53" s="341" t="s">
        <v>113</v>
      </c>
      <c r="J53" s="342"/>
      <c r="K53" s="342"/>
      <c r="L53" s="342"/>
      <c r="M53" s="342"/>
      <c r="N53" s="342"/>
      <c r="O53" s="343"/>
    </row>
    <row r="54" spans="1:15" s="17" customFormat="1" ht="26.45" customHeight="1">
      <c r="A54" s="4"/>
      <c r="B54" s="15"/>
      <c r="C54" s="15"/>
      <c r="D54" s="15"/>
      <c r="E54" s="15"/>
      <c r="F54" s="15"/>
      <c r="G54" s="15"/>
      <c r="H54" s="15"/>
      <c r="I54" s="179" t="s">
        <v>89</v>
      </c>
      <c r="J54" s="129"/>
      <c r="K54" s="127"/>
      <c r="L54" s="127"/>
      <c r="M54" s="127"/>
      <c r="N54" s="127"/>
      <c r="O54" s="128"/>
    </row>
    <row r="55" spans="1:15" s="17" customFormat="1" ht="21" customHeight="1">
      <c r="A55" s="4"/>
      <c r="B55" s="15"/>
      <c r="C55" s="15"/>
      <c r="D55" s="15"/>
      <c r="E55" s="15"/>
      <c r="F55" s="15"/>
      <c r="G55" s="15"/>
      <c r="H55" s="15"/>
      <c r="I55" s="304" t="s">
        <v>114</v>
      </c>
      <c r="J55" s="305"/>
      <c r="K55" s="305"/>
      <c r="L55" s="305"/>
      <c r="M55" s="305"/>
      <c r="N55" s="305"/>
      <c r="O55" s="306"/>
    </row>
    <row r="56" spans="1:15" s="17" customFormat="1" ht="36.75" customHeight="1">
      <c r="A56" s="4"/>
      <c r="B56" s="15"/>
      <c r="C56" s="15"/>
      <c r="D56" s="15"/>
      <c r="E56" s="15"/>
      <c r="F56" s="15"/>
      <c r="G56" s="15"/>
      <c r="H56" s="15"/>
      <c r="I56" s="304" t="s">
        <v>164</v>
      </c>
      <c r="J56" s="305"/>
      <c r="K56" s="305"/>
      <c r="L56" s="305"/>
      <c r="M56" s="305"/>
      <c r="N56" s="305"/>
      <c r="O56" s="306"/>
    </row>
    <row r="57" spans="1:15" s="17" customFormat="1" ht="21.6" customHeight="1" thickBot="1">
      <c r="A57" s="4"/>
      <c r="B57" s="15"/>
      <c r="C57" s="15"/>
      <c r="D57" s="15"/>
      <c r="E57" s="15"/>
      <c r="F57" s="15"/>
      <c r="G57" s="15"/>
      <c r="H57" s="15"/>
      <c r="I57" s="341" t="s">
        <v>115</v>
      </c>
      <c r="J57" s="342"/>
      <c r="K57" s="342"/>
      <c r="L57" s="342"/>
      <c r="M57" s="342"/>
      <c r="N57" s="342"/>
      <c r="O57" s="343"/>
    </row>
    <row r="58" spans="1:15" s="17" customFormat="1" ht="7.9" customHeight="1" thickBot="1">
      <c r="A58" s="4"/>
      <c r="B58" s="15"/>
      <c r="C58" s="15"/>
      <c r="D58" s="15"/>
      <c r="E58" s="15"/>
      <c r="F58" s="15"/>
      <c r="G58" s="15"/>
      <c r="H58" s="15"/>
      <c r="I58" s="126"/>
      <c r="J58" s="126"/>
    </row>
    <row r="59" spans="1:15" s="17" customFormat="1" ht="124.15" customHeight="1" thickBot="1">
      <c r="A59" s="4"/>
      <c r="B59" s="15"/>
      <c r="C59" s="15"/>
      <c r="D59" s="15"/>
      <c r="E59" s="15"/>
      <c r="F59" s="15"/>
      <c r="G59" s="15"/>
      <c r="H59" s="15"/>
      <c r="I59" s="298" t="s">
        <v>116</v>
      </c>
      <c r="J59" s="299"/>
      <c r="K59" s="299"/>
      <c r="L59" s="299"/>
      <c r="M59" s="299"/>
      <c r="N59" s="299"/>
      <c r="O59" s="300"/>
    </row>
    <row r="60" spans="1:15" s="17" customFormat="1" ht="7.9" customHeight="1" thickBot="1">
      <c r="A60" s="95"/>
      <c r="B60" s="15"/>
      <c r="C60" s="15"/>
      <c r="D60" s="15"/>
      <c r="E60" s="15"/>
      <c r="F60" s="15"/>
      <c r="G60" s="15"/>
      <c r="H60" s="15"/>
      <c r="I60" s="199"/>
      <c r="J60" s="199"/>
      <c r="K60" s="199"/>
      <c r="L60" s="199"/>
      <c r="M60" s="199"/>
      <c r="N60" s="199"/>
      <c r="O60" s="199"/>
    </row>
    <row r="61" spans="1:15" s="17" customFormat="1" ht="88.9" customHeight="1" thickBot="1">
      <c r="A61" s="95"/>
      <c r="B61" s="15"/>
      <c r="C61" s="15"/>
      <c r="D61" s="15"/>
      <c r="E61" s="15"/>
      <c r="F61" s="15"/>
      <c r="G61" s="15"/>
      <c r="H61" s="15"/>
      <c r="I61" s="265" t="s">
        <v>109</v>
      </c>
      <c r="J61" s="266"/>
      <c r="K61" s="266"/>
      <c r="L61" s="266"/>
      <c r="M61" s="266"/>
      <c r="N61" s="266"/>
      <c r="O61" s="267"/>
    </row>
    <row r="62" spans="1:15" s="17" customFormat="1" ht="19.149999999999999" customHeight="1" thickBot="1">
      <c r="A62" s="95"/>
      <c r="B62" s="95"/>
      <c r="C62" s="95"/>
      <c r="D62" s="95"/>
      <c r="E62" s="95"/>
      <c r="F62" s="95"/>
      <c r="G62" s="95"/>
      <c r="H62" s="95"/>
    </row>
    <row r="63" spans="1:15" s="17" customFormat="1" ht="74.45" customHeight="1" thickBot="1">
      <c r="A63" s="4"/>
      <c r="B63" s="15"/>
      <c r="C63" s="15"/>
      <c r="D63" s="15"/>
      <c r="E63" s="15"/>
      <c r="F63" s="15"/>
      <c r="G63" s="15"/>
      <c r="H63" s="15"/>
      <c r="I63" s="262" t="s">
        <v>174</v>
      </c>
      <c r="J63" s="263"/>
      <c r="K63" s="263"/>
      <c r="L63" s="263"/>
      <c r="M63" s="263"/>
      <c r="N63" s="263"/>
      <c r="O63" s="264"/>
    </row>
    <row r="64" spans="1:15" s="17" customFormat="1" ht="26.45" customHeight="1" thickBot="1">
      <c r="A64" s="95"/>
      <c r="B64" s="95"/>
      <c r="C64" s="95"/>
      <c r="D64" s="95"/>
      <c r="E64" s="95"/>
      <c r="F64" s="95"/>
      <c r="G64" s="95"/>
      <c r="H64" s="95"/>
    </row>
    <row r="65" spans="1:22" s="17" customFormat="1" ht="30" customHeight="1">
      <c r="A65" s="97"/>
      <c r="B65" s="95"/>
      <c r="C65" s="95"/>
      <c r="D65" s="95"/>
      <c r="E65" s="95"/>
      <c r="F65" s="95"/>
      <c r="G65" s="95"/>
      <c r="H65" s="95"/>
      <c r="I65" s="181" t="s">
        <v>106</v>
      </c>
      <c r="J65" s="182"/>
      <c r="K65" s="182"/>
      <c r="L65" s="182"/>
      <c r="M65" s="182"/>
      <c r="N65" s="182"/>
      <c r="O65" s="183"/>
    </row>
    <row r="66" spans="1:22" s="17" customFormat="1" ht="27.6" customHeight="1">
      <c r="A66" s="97"/>
      <c r="B66" s="95"/>
      <c r="C66" s="95"/>
      <c r="D66" s="95"/>
      <c r="E66" s="95"/>
      <c r="F66" s="95"/>
      <c r="G66" s="95"/>
      <c r="H66" s="95"/>
      <c r="I66" s="185" t="s">
        <v>107</v>
      </c>
      <c r="J66" s="186"/>
      <c r="K66" s="186"/>
      <c r="L66" s="191" t="s">
        <v>108</v>
      </c>
      <c r="M66" s="186"/>
      <c r="N66" s="186"/>
      <c r="O66" s="187"/>
    </row>
    <row r="67" spans="1:22" s="17" customFormat="1" ht="27.6" customHeight="1" thickBot="1">
      <c r="A67" s="97"/>
      <c r="B67" s="95"/>
      <c r="C67" s="95"/>
      <c r="D67" s="95"/>
      <c r="E67" s="95"/>
      <c r="F67" s="95"/>
      <c r="G67" s="95"/>
      <c r="H67" s="95"/>
      <c r="I67" s="188" t="s">
        <v>105</v>
      </c>
      <c r="J67" s="189"/>
      <c r="K67" s="189"/>
      <c r="L67" s="189"/>
      <c r="M67" s="189"/>
      <c r="N67" s="189"/>
      <c r="O67" s="190"/>
    </row>
    <row r="68" spans="1:22" s="17" customFormat="1">
      <c r="A68" s="95"/>
      <c r="B68" s="95"/>
      <c r="C68" s="95"/>
      <c r="D68" s="95"/>
      <c r="E68" s="95"/>
      <c r="F68" s="95"/>
      <c r="G68" s="95"/>
      <c r="H68" s="95"/>
    </row>
    <row r="69" spans="1:22" s="17" customFormat="1">
      <c r="A69" s="95"/>
      <c r="B69" s="95"/>
      <c r="C69" s="95"/>
      <c r="D69" s="95"/>
      <c r="E69" s="95"/>
      <c r="F69" s="95"/>
      <c r="G69" s="95"/>
      <c r="H69" s="95"/>
    </row>
    <row r="70" spans="1:22" s="17" customFormat="1">
      <c r="A70" s="95"/>
      <c r="B70" s="95"/>
      <c r="C70" s="95"/>
      <c r="D70" s="95"/>
      <c r="E70" s="95"/>
      <c r="F70" s="95"/>
      <c r="G70" s="95"/>
      <c r="H70" s="95"/>
    </row>
    <row r="71" spans="1:22" s="17" customFormat="1">
      <c r="A71" s="95"/>
      <c r="B71" s="95"/>
      <c r="C71" s="95"/>
      <c r="D71" s="95"/>
      <c r="E71" s="95"/>
      <c r="F71" s="95"/>
      <c r="G71" s="95"/>
      <c r="H71" s="95"/>
    </row>
    <row r="72" spans="1:22" s="17" customFormat="1">
      <c r="A72" s="95"/>
      <c r="B72" s="95"/>
      <c r="C72" s="95"/>
      <c r="D72" s="95"/>
      <c r="E72" s="95"/>
      <c r="F72" s="95"/>
      <c r="G72" s="95"/>
      <c r="H72" s="95"/>
    </row>
    <row r="73" spans="1:22" s="29" customFormat="1" ht="18.75" hidden="1" customHeight="1">
      <c r="A73" s="98"/>
      <c r="B73" s="328" t="s">
        <v>18</v>
      </c>
      <c r="C73" s="16"/>
      <c r="D73" s="16" t="s">
        <v>18</v>
      </c>
      <c r="E73" s="16"/>
      <c r="F73" s="16"/>
      <c r="G73" s="16"/>
      <c r="H73" s="16"/>
      <c r="I73" s="16" t="s">
        <v>18</v>
      </c>
      <c r="J73" s="16"/>
      <c r="K73" s="16"/>
      <c r="L73" s="16"/>
      <c r="M73" s="16"/>
      <c r="N73" s="16"/>
      <c r="O73" s="16"/>
      <c r="P73" s="16"/>
      <c r="Q73" s="16"/>
      <c r="R73" s="16"/>
      <c r="S73" s="16"/>
      <c r="T73" s="16"/>
      <c r="U73" s="17"/>
      <c r="V73" s="17"/>
    </row>
    <row r="74" spans="1:22" s="17" customFormat="1" ht="22.15" hidden="1" customHeight="1">
      <c r="A74" s="95"/>
      <c r="B74" s="328"/>
    </row>
    <row r="75" spans="1:22" s="17" customFormat="1" ht="24.75" hidden="1">
      <c r="A75" s="95"/>
      <c r="B75" s="328"/>
      <c r="D75" s="53" t="s">
        <v>19</v>
      </c>
      <c r="E75" s="344" t="s">
        <v>76</v>
      </c>
      <c r="F75" s="345"/>
      <c r="G75" s="345"/>
      <c r="H75" s="346"/>
      <c r="I75" s="24" t="s">
        <v>75</v>
      </c>
    </row>
    <row r="76" spans="1:22" s="17" customFormat="1" ht="31.15" hidden="1" customHeight="1">
      <c r="A76" s="95"/>
      <c r="B76" s="328"/>
      <c r="D76" s="106" t="s">
        <v>20</v>
      </c>
      <c r="E76" s="107" t="s">
        <v>21</v>
      </c>
      <c r="F76" s="140" t="s">
        <v>45</v>
      </c>
      <c r="G76" s="107" t="s">
        <v>22</v>
      </c>
      <c r="H76" s="140" t="s">
        <v>45</v>
      </c>
      <c r="I76" s="292" t="s">
        <v>29</v>
      </c>
      <c r="J76" s="290"/>
      <c r="K76" s="30" t="s">
        <v>33</v>
      </c>
      <c r="L76" s="31" t="s">
        <v>31</v>
      </c>
      <c r="M76" s="25" t="s">
        <v>48</v>
      </c>
      <c r="N76" s="31" t="s">
        <v>34</v>
      </c>
      <c r="O76" s="25" t="s">
        <v>48</v>
      </c>
      <c r="P76" s="156" t="s">
        <v>35</v>
      </c>
      <c r="Q76" s="157" t="s">
        <v>48</v>
      </c>
    </row>
    <row r="77" spans="1:22" s="17" customFormat="1" ht="24" hidden="1">
      <c r="A77" s="95"/>
      <c r="B77" s="328"/>
      <c r="D77" s="20" t="str">
        <f>IF(OR(M77="",M77&lt;0),"",RANK(M77,$M$77:$M$91))</f>
        <v/>
      </c>
      <c r="E77" s="74" t="str">
        <f>IF(OR(O77="",O77&lt;0),"",IF(O77="","",RANK(O77,$O$77:$O$91)))</f>
        <v/>
      </c>
      <c r="F77" s="75" t="str">
        <f>IF(E77="","",IF(E77=1,1,""))</f>
        <v/>
      </c>
      <c r="G77" s="74" t="str">
        <f>IF(OR(Q77="",Q77&lt;0),"",IF(Q77="","",RANK(Q77,$Q$77:$Q$91)))</f>
        <v/>
      </c>
      <c r="H77" s="75" t="str">
        <f>IF(G77="","",IF(G77=1,1,""))</f>
        <v/>
      </c>
      <c r="I77" s="32" t="s">
        <v>1</v>
      </c>
      <c r="J77" s="33"/>
      <c r="K77" s="34">
        <v>11</v>
      </c>
      <c r="L77" s="35" t="str">
        <f>K15</f>
        <v/>
      </c>
      <c r="M77" s="36" t="str">
        <f>K$23</f>
        <v/>
      </c>
      <c r="N77" s="35" t="str">
        <f>IF(AND(L77&lt;=-30%,L77&gt;-50%),L77,"")</f>
        <v/>
      </c>
      <c r="O77" s="36" t="str">
        <f>IF(AND(L77&lt;=-30%,L77&gt;-50%),M77,"")</f>
        <v/>
      </c>
      <c r="P77" s="35" t="str">
        <f>IF(L77&lt;=-50%,L77,"")</f>
        <v/>
      </c>
      <c r="Q77" s="36" t="str">
        <f>IF(L77&lt;=-50%,M77,"")</f>
        <v/>
      </c>
    </row>
    <row r="78" spans="1:22" s="17" customFormat="1" ht="24" hidden="1">
      <c r="A78" s="95"/>
      <c r="B78" s="328"/>
      <c r="D78" s="20" t="str">
        <f t="shared" ref="D78:D91" si="18">IF(OR(M78="",M78&lt;0),"",RANK(M78,$M$77:$M$91))</f>
        <v/>
      </c>
      <c r="E78" s="74" t="str">
        <f t="shared" ref="E78:E91" si="19">IF(OR(O78="",O78&lt;0),"",IF(O78="","",RANK(O78,$O$77:$O$91)))</f>
        <v/>
      </c>
      <c r="F78" s="75" t="str">
        <f t="shared" ref="F78:F90" si="20">IF(E78="","",IF(E78=1,1,""))</f>
        <v/>
      </c>
      <c r="G78" s="74" t="str">
        <f t="shared" ref="G78:G91" si="21">IF(OR(Q78="",Q78&lt;0),"",IF(Q78="","",RANK(Q78,$Q$77:$Q$91)))</f>
        <v/>
      </c>
      <c r="H78" s="75" t="str">
        <f t="shared" ref="H78:H91" si="22">IF(G78="","",IF(G78=1,1,""))</f>
        <v/>
      </c>
      <c r="I78" s="37" t="s">
        <v>1</v>
      </c>
      <c r="J78" s="38"/>
      <c r="K78" s="39">
        <v>12</v>
      </c>
      <c r="L78" s="40" t="str">
        <f>L15</f>
        <v/>
      </c>
      <c r="M78" s="41" t="str">
        <f>L$23</f>
        <v/>
      </c>
      <c r="N78" s="40" t="str">
        <f>IF(AND(L78&lt;=-30%,L78&gt;-50%),L78,"")</f>
        <v/>
      </c>
      <c r="O78" s="41" t="str">
        <f>IF(AND(L78&lt;=-30%,L78&gt;-50%),M78,"")</f>
        <v/>
      </c>
      <c r="P78" s="40" t="str">
        <f>IF(L78&lt;=-50%,L78,"")</f>
        <v/>
      </c>
      <c r="Q78" s="41" t="str">
        <f>IF(L78&lt;=-50%,M78,"")</f>
        <v/>
      </c>
    </row>
    <row r="79" spans="1:22" s="17" customFormat="1" ht="24" hidden="1">
      <c r="A79" s="95"/>
      <c r="B79" s="328"/>
      <c r="D79" s="20" t="str">
        <f t="shared" si="18"/>
        <v/>
      </c>
      <c r="E79" s="74" t="str">
        <f t="shared" si="19"/>
        <v/>
      </c>
      <c r="F79" s="75" t="str">
        <f t="shared" si="20"/>
        <v/>
      </c>
      <c r="G79" s="74" t="str">
        <f t="shared" si="21"/>
        <v/>
      </c>
      <c r="H79" s="75" t="str">
        <f t="shared" si="22"/>
        <v/>
      </c>
      <c r="I79" s="37" t="s">
        <v>1</v>
      </c>
      <c r="J79" s="38"/>
      <c r="K79" s="39">
        <v>1</v>
      </c>
      <c r="L79" s="40" t="str">
        <f>M15</f>
        <v/>
      </c>
      <c r="M79" s="41" t="str">
        <f>M$23</f>
        <v/>
      </c>
      <c r="N79" s="40" t="str">
        <f>IF(AND(L79&lt;=-30%,L79&gt;-50%),L79,"")</f>
        <v/>
      </c>
      <c r="O79" s="41" t="str">
        <f>IF(AND(L79&lt;=-30%,L79&gt;-50%),M79,"")</f>
        <v/>
      </c>
      <c r="P79" s="40" t="str">
        <f>IF(L79&lt;=-50%,L79,"")</f>
        <v/>
      </c>
      <c r="Q79" s="41" t="str">
        <f>IF(L79&lt;=-50%,M79,"")</f>
        <v/>
      </c>
    </row>
    <row r="80" spans="1:22" s="17" customFormat="1" ht="24" hidden="1">
      <c r="A80" s="95"/>
      <c r="B80" s="328"/>
      <c r="D80" s="20" t="str">
        <f t="shared" si="18"/>
        <v/>
      </c>
      <c r="E80" s="74" t="str">
        <f t="shared" si="19"/>
        <v/>
      </c>
      <c r="F80" s="75" t="str">
        <f t="shared" si="20"/>
        <v/>
      </c>
      <c r="G80" s="74" t="str">
        <f t="shared" si="21"/>
        <v/>
      </c>
      <c r="H80" s="75" t="str">
        <f t="shared" si="22"/>
        <v/>
      </c>
      <c r="I80" s="37" t="s">
        <v>1</v>
      </c>
      <c r="J80" s="38"/>
      <c r="K80" s="39">
        <v>2</v>
      </c>
      <c r="L80" s="40" t="str">
        <f>N15</f>
        <v/>
      </c>
      <c r="M80" s="41" t="str">
        <f>N$23</f>
        <v/>
      </c>
      <c r="N80" s="40" t="str">
        <f t="shared" ref="N80:N91" si="23">IF(AND(L80&lt;=-30%,L80&gt;-50%),L80,"")</f>
        <v/>
      </c>
      <c r="O80" s="41" t="str">
        <f t="shared" ref="O80:O91" si="24">IF(AND(L80&lt;=-30%,L80&gt;-50%),M80,"")</f>
        <v/>
      </c>
      <c r="P80" s="40" t="str">
        <f t="shared" ref="P80:P91" si="25">IF(L80&lt;=-50%,L80,"")</f>
        <v/>
      </c>
      <c r="Q80" s="41" t="str">
        <f t="shared" ref="Q80:Q91" si="26">IF(L80&lt;=-50%,M80,"")</f>
        <v/>
      </c>
    </row>
    <row r="81" spans="1:18" s="17" customFormat="1" ht="24" hidden="1">
      <c r="A81" s="95"/>
      <c r="B81" s="328"/>
      <c r="D81" s="20" t="str">
        <f t="shared" si="18"/>
        <v/>
      </c>
      <c r="E81" s="74" t="str">
        <f t="shared" si="19"/>
        <v/>
      </c>
      <c r="F81" s="75" t="str">
        <f t="shared" si="20"/>
        <v/>
      </c>
      <c r="G81" s="74" t="str">
        <f>IF(OR(Q81="",Q81&lt;0),"",IF(Q81="","",RANK(Q81,$Q$77:$Q$91)))</f>
        <v/>
      </c>
      <c r="H81" s="75" t="str">
        <f t="shared" si="22"/>
        <v/>
      </c>
      <c r="I81" s="42" t="s">
        <v>1</v>
      </c>
      <c r="J81" s="43"/>
      <c r="K81" s="44">
        <v>3</v>
      </c>
      <c r="L81" s="45" t="str">
        <f>O15</f>
        <v/>
      </c>
      <c r="M81" s="46" t="str">
        <f>O$23</f>
        <v/>
      </c>
      <c r="N81" s="45" t="str">
        <f t="shared" si="23"/>
        <v/>
      </c>
      <c r="O81" s="46" t="str">
        <f t="shared" si="24"/>
        <v/>
      </c>
      <c r="P81" s="45" t="str">
        <f t="shared" si="25"/>
        <v/>
      </c>
      <c r="Q81" s="46" t="str">
        <f t="shared" si="26"/>
        <v/>
      </c>
    </row>
    <row r="82" spans="1:18" s="17" customFormat="1" ht="24" hidden="1">
      <c r="A82" s="95"/>
      <c r="B82" s="328"/>
      <c r="D82" s="20" t="str">
        <f t="shared" si="18"/>
        <v/>
      </c>
      <c r="E82" s="74" t="str">
        <f>IF(OR(O82="",O82&lt;0),"",IF(O82="","",RANK(O82,$O$77:$O$91)))</f>
        <v/>
      </c>
      <c r="F82" s="75" t="str">
        <f t="shared" si="20"/>
        <v/>
      </c>
      <c r="G82" s="74" t="str">
        <f t="shared" si="21"/>
        <v/>
      </c>
      <c r="H82" s="75" t="str">
        <f t="shared" si="22"/>
        <v/>
      </c>
      <c r="I82" s="32" t="s">
        <v>2</v>
      </c>
      <c r="J82" s="33"/>
      <c r="K82" s="34">
        <v>11</v>
      </c>
      <c r="L82" s="35" t="str">
        <f>K16</f>
        <v/>
      </c>
      <c r="M82" s="36" t="str">
        <f>K$24</f>
        <v/>
      </c>
      <c r="N82" s="35" t="str">
        <f t="shared" si="23"/>
        <v/>
      </c>
      <c r="O82" s="36" t="str">
        <f t="shared" si="24"/>
        <v/>
      </c>
      <c r="P82" s="35" t="str">
        <f t="shared" si="25"/>
        <v/>
      </c>
      <c r="Q82" s="36" t="str">
        <f t="shared" si="26"/>
        <v/>
      </c>
    </row>
    <row r="83" spans="1:18" s="17" customFormat="1" ht="24" hidden="1">
      <c r="A83" s="95"/>
      <c r="B83" s="328"/>
      <c r="D83" s="20" t="str">
        <f t="shared" si="18"/>
        <v/>
      </c>
      <c r="E83" s="74" t="str">
        <f t="shared" si="19"/>
        <v/>
      </c>
      <c r="F83" s="75" t="str">
        <f t="shared" si="20"/>
        <v/>
      </c>
      <c r="G83" s="74" t="str">
        <f t="shared" si="21"/>
        <v/>
      </c>
      <c r="H83" s="75" t="str">
        <f t="shared" si="22"/>
        <v/>
      </c>
      <c r="I83" s="37" t="s">
        <v>2</v>
      </c>
      <c r="J83" s="38"/>
      <c r="K83" s="39">
        <v>12</v>
      </c>
      <c r="L83" s="40" t="str">
        <f>L16</f>
        <v/>
      </c>
      <c r="M83" s="41" t="str">
        <f>L$24</f>
        <v/>
      </c>
      <c r="N83" s="40" t="str">
        <f t="shared" si="23"/>
        <v/>
      </c>
      <c r="O83" s="41" t="str">
        <f t="shared" si="24"/>
        <v/>
      </c>
      <c r="P83" s="40" t="str">
        <f t="shared" si="25"/>
        <v/>
      </c>
      <c r="Q83" s="41" t="str">
        <f t="shared" si="26"/>
        <v/>
      </c>
    </row>
    <row r="84" spans="1:18" s="17" customFormat="1" ht="24" hidden="1">
      <c r="A84" s="95"/>
      <c r="B84" s="16"/>
      <c r="D84" s="20" t="str">
        <f t="shared" si="18"/>
        <v/>
      </c>
      <c r="E84" s="74" t="str">
        <f t="shared" si="19"/>
        <v/>
      </c>
      <c r="F84" s="75" t="str">
        <f t="shared" si="20"/>
        <v/>
      </c>
      <c r="G84" s="74" t="str">
        <f t="shared" si="21"/>
        <v/>
      </c>
      <c r="H84" s="75" t="str">
        <f t="shared" si="22"/>
        <v/>
      </c>
      <c r="I84" s="37" t="s">
        <v>2</v>
      </c>
      <c r="J84" s="38"/>
      <c r="K84" s="39">
        <v>1</v>
      </c>
      <c r="L84" s="40" t="str">
        <f>M16</f>
        <v/>
      </c>
      <c r="M84" s="41" t="str">
        <f>M$24</f>
        <v/>
      </c>
      <c r="N84" s="40" t="str">
        <f t="shared" si="23"/>
        <v/>
      </c>
      <c r="O84" s="41" t="str">
        <f t="shared" si="24"/>
        <v/>
      </c>
      <c r="P84" s="40" t="str">
        <f t="shared" si="25"/>
        <v/>
      </c>
      <c r="Q84" s="41" t="str">
        <f t="shared" si="26"/>
        <v/>
      </c>
    </row>
    <row r="85" spans="1:18" s="17" customFormat="1" ht="24" hidden="1">
      <c r="A85" s="95"/>
      <c r="B85" s="16"/>
      <c r="D85" s="20" t="str">
        <f t="shared" si="18"/>
        <v/>
      </c>
      <c r="E85" s="74" t="str">
        <f t="shared" si="19"/>
        <v/>
      </c>
      <c r="F85" s="75" t="str">
        <f t="shared" si="20"/>
        <v/>
      </c>
      <c r="G85" s="74" t="str">
        <f t="shared" si="21"/>
        <v/>
      </c>
      <c r="H85" s="75" t="str">
        <f t="shared" si="22"/>
        <v/>
      </c>
      <c r="I85" s="37" t="s">
        <v>2</v>
      </c>
      <c r="J85" s="38"/>
      <c r="K85" s="39">
        <v>2</v>
      </c>
      <c r="L85" s="40" t="str">
        <f>N16</f>
        <v/>
      </c>
      <c r="M85" s="41" t="str">
        <f>N$24</f>
        <v/>
      </c>
      <c r="N85" s="40" t="str">
        <f t="shared" si="23"/>
        <v/>
      </c>
      <c r="O85" s="41" t="str">
        <f t="shared" si="24"/>
        <v/>
      </c>
      <c r="P85" s="40" t="str">
        <f t="shared" si="25"/>
        <v/>
      </c>
      <c r="Q85" s="41" t="str">
        <f t="shared" si="26"/>
        <v/>
      </c>
    </row>
    <row r="86" spans="1:18" s="17" customFormat="1" ht="24" hidden="1">
      <c r="A86" s="95"/>
      <c r="B86" s="16"/>
      <c r="D86" s="20" t="str">
        <f t="shared" si="18"/>
        <v/>
      </c>
      <c r="E86" s="74" t="str">
        <f t="shared" si="19"/>
        <v/>
      </c>
      <c r="F86" s="75" t="str">
        <f t="shared" si="20"/>
        <v/>
      </c>
      <c r="G86" s="74" t="str">
        <f t="shared" si="21"/>
        <v/>
      </c>
      <c r="H86" s="75" t="str">
        <f t="shared" si="22"/>
        <v/>
      </c>
      <c r="I86" s="42" t="s">
        <v>2</v>
      </c>
      <c r="J86" s="43"/>
      <c r="K86" s="44">
        <v>3</v>
      </c>
      <c r="L86" s="45" t="str">
        <f>O16</f>
        <v/>
      </c>
      <c r="M86" s="46" t="str">
        <f>O$24</f>
        <v/>
      </c>
      <c r="N86" s="45" t="str">
        <f t="shared" si="23"/>
        <v/>
      </c>
      <c r="O86" s="46" t="str">
        <f t="shared" si="24"/>
        <v/>
      </c>
      <c r="P86" s="45" t="str">
        <f t="shared" si="25"/>
        <v/>
      </c>
      <c r="Q86" s="46" t="str">
        <f t="shared" si="26"/>
        <v/>
      </c>
    </row>
    <row r="87" spans="1:18" s="17" customFormat="1" ht="24" hidden="1">
      <c r="A87" s="95"/>
      <c r="B87" s="16"/>
      <c r="D87" s="20" t="str">
        <f t="shared" si="18"/>
        <v/>
      </c>
      <c r="E87" s="74" t="str">
        <f t="shared" si="19"/>
        <v/>
      </c>
      <c r="F87" s="75" t="str">
        <f t="shared" si="20"/>
        <v/>
      </c>
      <c r="G87" s="74" t="str">
        <f t="shared" si="21"/>
        <v/>
      </c>
      <c r="H87" s="75" t="str">
        <f t="shared" si="22"/>
        <v/>
      </c>
      <c r="I87" s="32" t="s">
        <v>3</v>
      </c>
      <c r="J87" s="33"/>
      <c r="K87" s="34">
        <v>11</v>
      </c>
      <c r="L87" s="35" t="str">
        <f>K17</f>
        <v/>
      </c>
      <c r="M87" s="36" t="str">
        <f>K$25</f>
        <v/>
      </c>
      <c r="N87" s="35" t="str">
        <f t="shared" si="23"/>
        <v/>
      </c>
      <c r="O87" s="36" t="str">
        <f t="shared" si="24"/>
        <v/>
      </c>
      <c r="P87" s="35" t="str">
        <f t="shared" si="25"/>
        <v/>
      </c>
      <c r="Q87" s="36" t="str">
        <f t="shared" si="26"/>
        <v/>
      </c>
    </row>
    <row r="88" spans="1:18" s="17" customFormat="1" ht="24" hidden="1">
      <c r="A88" s="95"/>
      <c r="B88" s="16"/>
      <c r="D88" s="20" t="str">
        <f t="shared" si="18"/>
        <v/>
      </c>
      <c r="E88" s="74" t="str">
        <f t="shared" si="19"/>
        <v/>
      </c>
      <c r="F88" s="75" t="str">
        <f t="shared" si="20"/>
        <v/>
      </c>
      <c r="G88" s="74" t="str">
        <f t="shared" si="21"/>
        <v/>
      </c>
      <c r="H88" s="75" t="str">
        <f t="shared" si="22"/>
        <v/>
      </c>
      <c r="I88" s="37" t="s">
        <v>3</v>
      </c>
      <c r="J88" s="38"/>
      <c r="K88" s="39">
        <v>12</v>
      </c>
      <c r="L88" s="40" t="str">
        <f>L17</f>
        <v/>
      </c>
      <c r="M88" s="41" t="str">
        <f>L$25</f>
        <v/>
      </c>
      <c r="N88" s="40" t="str">
        <f t="shared" si="23"/>
        <v/>
      </c>
      <c r="O88" s="41" t="str">
        <f t="shared" si="24"/>
        <v/>
      </c>
      <c r="P88" s="40" t="str">
        <f t="shared" si="25"/>
        <v/>
      </c>
      <c r="Q88" s="41" t="str">
        <f t="shared" si="26"/>
        <v/>
      </c>
    </row>
    <row r="89" spans="1:18" s="17" customFormat="1" ht="24" hidden="1">
      <c r="A89" s="95"/>
      <c r="B89" s="16"/>
      <c r="D89" s="20" t="str">
        <f t="shared" si="18"/>
        <v/>
      </c>
      <c r="E89" s="74" t="str">
        <f t="shared" si="19"/>
        <v/>
      </c>
      <c r="F89" s="75" t="str">
        <f t="shared" si="20"/>
        <v/>
      </c>
      <c r="G89" s="74" t="str">
        <f t="shared" si="21"/>
        <v/>
      </c>
      <c r="H89" s="75" t="str">
        <f t="shared" si="22"/>
        <v/>
      </c>
      <c r="I89" s="37" t="s">
        <v>3</v>
      </c>
      <c r="J89" s="38"/>
      <c r="K89" s="39">
        <v>1</v>
      </c>
      <c r="L89" s="40" t="str">
        <f>M17</f>
        <v/>
      </c>
      <c r="M89" s="41" t="str">
        <f>M$25</f>
        <v/>
      </c>
      <c r="N89" s="40" t="str">
        <f t="shared" si="23"/>
        <v/>
      </c>
      <c r="O89" s="41" t="str">
        <f t="shared" si="24"/>
        <v/>
      </c>
      <c r="P89" s="40" t="str">
        <f t="shared" si="25"/>
        <v/>
      </c>
      <c r="Q89" s="41" t="str">
        <f t="shared" si="26"/>
        <v/>
      </c>
    </row>
    <row r="90" spans="1:18" s="17" customFormat="1" ht="24" hidden="1">
      <c r="A90" s="95"/>
      <c r="B90" s="16"/>
      <c r="D90" s="20" t="str">
        <f t="shared" si="18"/>
        <v/>
      </c>
      <c r="E90" s="74" t="str">
        <f t="shared" si="19"/>
        <v/>
      </c>
      <c r="F90" s="75" t="str">
        <f t="shared" si="20"/>
        <v/>
      </c>
      <c r="G90" s="74" t="str">
        <f t="shared" si="21"/>
        <v/>
      </c>
      <c r="H90" s="75" t="str">
        <f t="shared" si="22"/>
        <v/>
      </c>
      <c r="I90" s="37" t="s">
        <v>3</v>
      </c>
      <c r="J90" s="38"/>
      <c r="K90" s="39">
        <v>2</v>
      </c>
      <c r="L90" s="40" t="str">
        <f>N17</f>
        <v/>
      </c>
      <c r="M90" s="41" t="str">
        <f>N$25</f>
        <v/>
      </c>
      <c r="N90" s="40" t="str">
        <f t="shared" si="23"/>
        <v/>
      </c>
      <c r="O90" s="41" t="str">
        <f t="shared" si="24"/>
        <v/>
      </c>
      <c r="P90" s="40" t="str">
        <f t="shared" si="25"/>
        <v/>
      </c>
      <c r="Q90" s="41" t="str">
        <f t="shared" si="26"/>
        <v/>
      </c>
    </row>
    <row r="91" spans="1:18" s="17" customFormat="1" ht="24" hidden="1">
      <c r="A91" s="95"/>
      <c r="B91" s="16"/>
      <c r="D91" s="20" t="str">
        <f t="shared" si="18"/>
        <v/>
      </c>
      <c r="E91" s="74" t="str">
        <f t="shared" si="19"/>
        <v/>
      </c>
      <c r="F91" s="75" t="str">
        <f>IF(E91="","",IF(E91=1,1,""))</f>
        <v/>
      </c>
      <c r="G91" s="74" t="str">
        <f t="shared" si="21"/>
        <v/>
      </c>
      <c r="H91" s="75" t="str">
        <f t="shared" si="22"/>
        <v/>
      </c>
      <c r="I91" s="47" t="s">
        <v>3</v>
      </c>
      <c r="J91" s="48"/>
      <c r="K91" s="44">
        <v>3</v>
      </c>
      <c r="L91" s="45" t="str">
        <f>O17</f>
        <v/>
      </c>
      <c r="M91" s="46" t="str">
        <f>O$25</f>
        <v/>
      </c>
      <c r="N91" s="45" t="str">
        <f t="shared" si="23"/>
        <v/>
      </c>
      <c r="O91" s="46" t="str">
        <f t="shared" si="24"/>
        <v/>
      </c>
      <c r="P91" s="45" t="str">
        <f t="shared" si="25"/>
        <v/>
      </c>
      <c r="Q91" s="46" t="str">
        <f t="shared" si="26"/>
        <v/>
      </c>
    </row>
    <row r="92" spans="1:18" s="17" customFormat="1" ht="24" hidden="1">
      <c r="A92" s="95"/>
      <c r="B92" s="16"/>
      <c r="C92" s="52" t="s">
        <v>82</v>
      </c>
      <c r="D92" s="138">
        <f>COUNT(D77:D91)</f>
        <v>0</v>
      </c>
      <c r="E92" s="138">
        <f>COUNT(E77:E91)</f>
        <v>0</v>
      </c>
      <c r="F92" s="139"/>
      <c r="G92" s="138">
        <f>COUNT(G77:G91)</f>
        <v>0</v>
      </c>
      <c r="H92" s="139"/>
    </row>
    <row r="93" spans="1:18" s="17" customFormat="1" ht="25.5" hidden="1" thickBot="1">
      <c r="A93" s="95"/>
      <c r="B93" s="16"/>
      <c r="I93" s="24" t="s">
        <v>77</v>
      </c>
    </row>
    <row r="94" spans="1:18" s="17" customFormat="1" ht="19.5" hidden="1" customHeight="1">
      <c r="A94" s="95"/>
      <c r="B94" s="16"/>
      <c r="C94" s="271" t="s">
        <v>54</v>
      </c>
      <c r="D94" s="272"/>
      <c r="E94" s="272"/>
      <c r="F94" s="272"/>
      <c r="G94" s="272"/>
      <c r="H94" s="22"/>
      <c r="I94" s="275" t="s">
        <v>78</v>
      </c>
      <c r="J94" s="276"/>
      <c r="K94" s="276"/>
      <c r="L94" s="276"/>
      <c r="M94" s="276"/>
      <c r="N94" s="277"/>
      <c r="O94" s="281" t="s">
        <v>84</v>
      </c>
      <c r="P94" s="282"/>
      <c r="Q94" s="282"/>
      <c r="R94" s="283"/>
    </row>
    <row r="95" spans="1:18" s="17" customFormat="1" ht="24" hidden="1">
      <c r="A95" s="95"/>
      <c r="B95" s="16"/>
      <c r="C95" s="273"/>
      <c r="D95" s="274"/>
      <c r="E95" s="274"/>
      <c r="F95" s="274"/>
      <c r="G95" s="274"/>
      <c r="H95" s="23"/>
      <c r="I95" s="278"/>
      <c r="J95" s="279"/>
      <c r="K95" s="279"/>
      <c r="L95" s="279"/>
      <c r="M95" s="279"/>
      <c r="N95" s="280"/>
      <c r="O95" s="284" t="s">
        <v>13</v>
      </c>
      <c r="P95" s="260" t="s">
        <v>14</v>
      </c>
      <c r="Q95" s="260"/>
      <c r="R95" s="288"/>
    </row>
    <row r="96" spans="1:18" s="17" customFormat="1" ht="33" hidden="1" customHeight="1">
      <c r="A96" s="95"/>
      <c r="B96" s="16"/>
      <c r="C96" s="82" t="s">
        <v>13</v>
      </c>
      <c r="D96" s="83" t="s">
        <v>23</v>
      </c>
      <c r="E96" s="83" t="s">
        <v>24</v>
      </c>
      <c r="F96" s="84"/>
      <c r="G96" s="83" t="s">
        <v>25</v>
      </c>
      <c r="H96" s="85"/>
      <c r="I96" s="289" t="s">
        <v>36</v>
      </c>
      <c r="J96" s="290"/>
      <c r="K96" s="26" t="s">
        <v>29</v>
      </c>
      <c r="L96" s="26" t="s">
        <v>33</v>
      </c>
      <c r="M96" s="26" t="s">
        <v>31</v>
      </c>
      <c r="N96" s="49" t="s">
        <v>48</v>
      </c>
      <c r="O96" s="284"/>
      <c r="P96" s="158" t="s">
        <v>93</v>
      </c>
      <c r="Q96" s="158" t="s">
        <v>94</v>
      </c>
      <c r="R96" s="159" t="s">
        <v>95</v>
      </c>
    </row>
    <row r="97" spans="1:18" s="17" customFormat="1" ht="24" hidden="1">
      <c r="A97" s="95"/>
      <c r="B97" s="16"/>
      <c r="C97" s="53">
        <f>IF(O97&gt;=O98,1,"")</f>
        <v>1</v>
      </c>
      <c r="D97" s="53">
        <f>IF(P97&gt;=P98,1,"")</f>
        <v>1</v>
      </c>
      <c r="E97" s="53">
        <f>IF(Q97&gt;=Q98,1,"")</f>
        <v>1</v>
      </c>
      <c r="F97" s="18"/>
      <c r="G97" s="53">
        <f t="shared" ref="G97" si="27">IF(R97&gt;=R98,1,"")</f>
        <v>1</v>
      </c>
      <c r="H97" s="19"/>
      <c r="I97" s="51" t="s">
        <v>35</v>
      </c>
      <c r="J97" s="52"/>
      <c r="K97" s="53" t="str">
        <f>IF($G$92=0,"",VLOOKUP(1,$H$77:$Q$91,2))</f>
        <v/>
      </c>
      <c r="L97" s="54" t="str">
        <f>IF($G$92=0,"",VLOOKUP(1,$H$77:$Q$91,4))</f>
        <v/>
      </c>
      <c r="M97" s="55" t="str">
        <f>IF($G$92=0,"",VLOOKUP(1,$H$77:$Q$91,5))</f>
        <v/>
      </c>
      <c r="N97" s="56" t="str">
        <f>IF($G$92=0,"",VLOOKUP(1,$H$77:$Q$91,6))</f>
        <v/>
      </c>
      <c r="O97" s="57">
        <f>IF($G$92=0,0,IF(N97&gt;=K111,K111,N97))</f>
        <v>0</v>
      </c>
      <c r="P97" s="244">
        <f>IF($G$92=0,0,IF($N$97&gt;=L111,L111,$N$97))</f>
        <v>0</v>
      </c>
      <c r="Q97" s="244">
        <f>IF($G$92=0,0,IF($N$97&gt;=M111,M111,$N$97))</f>
        <v>0</v>
      </c>
      <c r="R97" s="245">
        <f>IF($G$92=0,0,IF($N$97&gt;=N111,N111,$N$97))</f>
        <v>0</v>
      </c>
    </row>
    <row r="98" spans="1:18" s="17" customFormat="1" ht="24.75" hidden="1" thickBot="1">
      <c r="A98" s="95"/>
      <c r="B98" s="16"/>
      <c r="C98" s="53">
        <f>IF(O98&gt;=O97,1,"")</f>
        <v>1</v>
      </c>
      <c r="D98" s="53">
        <f>IF(P98&gt;=P97,1,"")</f>
        <v>1</v>
      </c>
      <c r="E98" s="53">
        <f>IF(Q98&gt;=Q97,1,"")</f>
        <v>1</v>
      </c>
      <c r="F98" s="18"/>
      <c r="G98" s="53">
        <f t="shared" ref="G98" si="28">IF(R98&gt;=R97,1,"")</f>
        <v>1</v>
      </c>
      <c r="H98" s="76"/>
      <c r="I98" s="58" t="s">
        <v>34</v>
      </c>
      <c r="J98" s="59"/>
      <c r="K98" s="60" t="str">
        <f>IF($E$92=0,"",VLOOKUP(1,$F$77:$O$91,4))</f>
        <v/>
      </c>
      <c r="L98" s="61" t="str">
        <f>IF($E$92=0,"",VLOOKUP(1,$F$77:$O$91,6))</f>
        <v/>
      </c>
      <c r="M98" s="62" t="str">
        <f>IF($E$92=0,"",VLOOKUP(1,$F$77:$O$91,7))</f>
        <v/>
      </c>
      <c r="N98" s="63" t="str">
        <f>IF($E$92=0,"",VLOOKUP(1,$F$77:$O$91,8))</f>
        <v/>
      </c>
      <c r="O98" s="64">
        <f>IF($E$92=0,0,IF(N98&gt;=K112,K112,N98))</f>
        <v>0</v>
      </c>
      <c r="P98" s="246">
        <f>IF($E$92=0,0,IF($N$98&gt;=L112,L112,$N$98))</f>
        <v>0</v>
      </c>
      <c r="Q98" s="246">
        <f>IF($E$92=0,0,IF($N$98&gt;=M112,M112,$N$98))</f>
        <v>0</v>
      </c>
      <c r="R98" s="247">
        <f>IF($E$92=0,0,IF($N$98&gt;=N112,N112,$N$98))</f>
        <v>0</v>
      </c>
    </row>
    <row r="99" spans="1:18" s="17" customFormat="1" ht="24" hidden="1">
      <c r="A99" s="95"/>
      <c r="B99" s="16"/>
    </row>
    <row r="100" spans="1:18" s="21" customFormat="1" ht="24" hidden="1">
      <c r="A100" s="99"/>
      <c r="B100" s="16"/>
    </row>
    <row r="101" spans="1:18" s="21" customFormat="1" ht="24" hidden="1">
      <c r="A101" s="99"/>
      <c r="B101" s="16"/>
      <c r="I101" s="65" t="s">
        <v>49</v>
      </c>
      <c r="J101" s="66"/>
      <c r="K101" s="67"/>
      <c r="L101" s="67"/>
      <c r="M101" s="67"/>
      <c r="N101" s="286" t="s">
        <v>40</v>
      </c>
      <c r="O101" s="287"/>
    </row>
    <row r="102" spans="1:18" s="21" customFormat="1" ht="24" hidden="1">
      <c r="A102" s="99"/>
      <c r="B102" s="16"/>
      <c r="I102" s="260" t="s">
        <v>41</v>
      </c>
      <c r="J102" s="260"/>
      <c r="K102" s="25" t="s">
        <v>28</v>
      </c>
      <c r="L102" s="26" t="s">
        <v>29</v>
      </c>
      <c r="M102" s="26" t="s">
        <v>33</v>
      </c>
      <c r="N102" s="26" t="s">
        <v>31</v>
      </c>
      <c r="O102" s="26" t="s">
        <v>42</v>
      </c>
    </row>
    <row r="103" spans="1:18" s="21" customFormat="1" ht="24" hidden="1">
      <c r="A103" s="99"/>
      <c r="B103" s="16"/>
      <c r="I103" s="285" t="s">
        <v>43</v>
      </c>
      <c r="J103" s="285"/>
      <c r="K103" s="27" t="str">
        <f>IF($B$9=0,"",IF($D$92=0,"",IF(K116=M116,"",VLOOKUP(1,$C$97:$O$98,7))))</f>
        <v/>
      </c>
      <c r="L103" s="27" t="str">
        <f>VLOOKUP(1,$C$97:$O$98,9)</f>
        <v/>
      </c>
      <c r="M103" s="68" t="str">
        <f>IF($C$16=0,"",IF($B$9=0,"",IF($D$92=0,M116,IF(K116=M116,M116,VLOOKUP(1,$C$97:$O$98,10)))))</f>
        <v/>
      </c>
      <c r="N103" s="69" t="str">
        <f>VLOOKUP(1,$C$97:$O$98,11)</f>
        <v/>
      </c>
      <c r="O103" s="70" t="str">
        <f>IF($C$16=0,"",IF($B$9=0,"",IF($D$92=0,0,VLOOKUP(1,$C$97:$O$98,13))))</f>
        <v/>
      </c>
    </row>
    <row r="104" spans="1:18" s="21" customFormat="1" ht="24" hidden="1">
      <c r="A104" s="99"/>
      <c r="B104" s="16"/>
      <c r="I104" s="285" t="s">
        <v>50</v>
      </c>
      <c r="J104" s="285"/>
      <c r="K104" s="27" t="str">
        <f>IF($B$9=0,"",IF($D$92=0,"",IF(K116=M116,"",VLOOKUP(1,$D$97:$P$98,6))))</f>
        <v/>
      </c>
      <c r="L104" s="27" t="str">
        <f>VLOOKUP(1,$D$97:$P$98,8)</f>
        <v/>
      </c>
      <c r="M104" s="68" t="str">
        <f>IF($C$16=0,"",IF($B$9=0,"",IF($D$92=0,M116,IF(K116=M116,M116,VLOOKUP(1,$D$97:$P$98,9)))))</f>
        <v/>
      </c>
      <c r="N104" s="69" t="str">
        <f>VLOOKUP(1,$D$97:$P$98,10)</f>
        <v/>
      </c>
      <c r="O104" s="70" t="str">
        <f>IF($C$16=0,"",IF($B$9=0,"",IF($D$92=0,0,VLOOKUP(1,$D$97:$P$98,13))))</f>
        <v/>
      </c>
    </row>
    <row r="105" spans="1:18" s="21" customFormat="1" ht="24" hidden="1">
      <c r="A105" s="99"/>
      <c r="B105" s="16"/>
      <c r="I105" s="285" t="s">
        <v>51</v>
      </c>
      <c r="J105" s="285"/>
      <c r="K105" s="27" t="str">
        <f>IF($B$9=0,"",IF($D$92=0,"",IF(K116=M116,"",VLOOKUP(1,$E$97:$Q$98,5))))</f>
        <v/>
      </c>
      <c r="L105" s="27" t="str">
        <f>VLOOKUP(1,$E$97:$Q$98,7)</f>
        <v/>
      </c>
      <c r="M105" s="68" t="str">
        <f>IF($C$16=0,"",IF($B$9=0,"",IF($D$92=0,M116,IF(K116=M116,M116,VLOOKUP(1,$E$97:$Q$98,8)))))</f>
        <v/>
      </c>
      <c r="N105" s="69" t="str">
        <f>VLOOKUP(1,$E$97:$Q$98,9)</f>
        <v/>
      </c>
      <c r="O105" s="70" t="str">
        <f>IF($C$16=0,"",IF($B$9=0,"",IF($D$92=0,0,VLOOKUP(1,$E$97:$Q$98,13))))</f>
        <v/>
      </c>
    </row>
    <row r="106" spans="1:18" s="21" customFormat="1" ht="24" hidden="1">
      <c r="A106" s="99"/>
      <c r="B106" s="16"/>
      <c r="I106" s="28" t="s">
        <v>52</v>
      </c>
      <c r="J106" s="28"/>
      <c r="K106" s="27" t="str">
        <f>IF($B$9=0,"",IF($D$92=0,"",IF(K116=M116,"",VLOOKUP(1,$G$97:$R$98,3))))</f>
        <v/>
      </c>
      <c r="L106" s="27" t="str">
        <f>VLOOKUP(1,$G$97:$R$98,5)</f>
        <v/>
      </c>
      <c r="M106" s="68" t="str">
        <f>IF($C$16=0,"",IF($B$9=0,"",IF($D$92=0,M116,IF(K116=M116,M116,VLOOKUP(1,$G$97:$R$98,6)))))</f>
        <v/>
      </c>
      <c r="N106" s="69" t="str">
        <f>VLOOKUP(1,$G$97:$R$98,7)</f>
        <v/>
      </c>
      <c r="O106" s="70" t="str">
        <f>IF($C$16=0,"",IF($B$9=0,"",IF($D$92=0,0,VLOOKUP(1,$G$97:$R$98,12))))</f>
        <v/>
      </c>
    </row>
    <row r="107" spans="1:18" s="21" customFormat="1" ht="24" hidden="1">
      <c r="A107" s="99"/>
      <c r="B107" s="16"/>
      <c r="L107" s="71"/>
    </row>
    <row r="108" spans="1:18" s="17" customFormat="1" ht="24.75" hidden="1">
      <c r="A108" s="95"/>
      <c r="B108" s="16"/>
      <c r="I108" s="24" t="s">
        <v>44</v>
      </c>
      <c r="J108" s="14"/>
    </row>
    <row r="109" spans="1:18" s="17" customFormat="1" ht="24" hidden="1">
      <c r="A109" s="95"/>
      <c r="B109" s="16"/>
      <c r="I109" s="260" t="s">
        <v>12</v>
      </c>
      <c r="J109" s="260"/>
      <c r="K109" s="260" t="s">
        <v>13</v>
      </c>
      <c r="L109" s="260" t="s">
        <v>14</v>
      </c>
      <c r="M109" s="260"/>
      <c r="N109" s="260"/>
    </row>
    <row r="110" spans="1:18" s="17" customFormat="1" ht="39" hidden="1">
      <c r="A110" s="95"/>
      <c r="B110" s="16"/>
      <c r="I110" s="260"/>
      <c r="J110" s="260"/>
      <c r="K110" s="260"/>
      <c r="L110" s="50" t="s">
        <v>37</v>
      </c>
      <c r="M110" s="50" t="s">
        <v>38</v>
      </c>
      <c r="N110" s="50" t="s">
        <v>39</v>
      </c>
    </row>
    <row r="111" spans="1:18" s="17" customFormat="1" ht="24" hidden="1">
      <c r="A111" s="95"/>
      <c r="B111" s="16"/>
      <c r="I111" s="261" t="s">
        <v>15</v>
      </c>
      <c r="J111" s="261"/>
      <c r="K111" s="72">
        <v>500000</v>
      </c>
      <c r="L111" s="72">
        <v>1000000</v>
      </c>
      <c r="M111" s="72">
        <v>1500000</v>
      </c>
      <c r="N111" s="72">
        <v>2500000</v>
      </c>
    </row>
    <row r="112" spans="1:18" s="17" customFormat="1" ht="24" hidden="1">
      <c r="A112" s="95"/>
      <c r="B112" s="16"/>
      <c r="I112" s="261" t="s">
        <v>16</v>
      </c>
      <c r="J112" s="261"/>
      <c r="K112" s="72">
        <v>300000</v>
      </c>
      <c r="L112" s="72">
        <v>600000</v>
      </c>
      <c r="M112" s="72">
        <v>900000</v>
      </c>
      <c r="N112" s="72">
        <v>1500000</v>
      </c>
    </row>
    <row r="113" spans="1:20" s="17" customFormat="1" ht="24" hidden="1">
      <c r="A113" s="95"/>
      <c r="B113" s="16"/>
    </row>
    <row r="114" spans="1:20" s="17" customFormat="1" ht="24.75" hidden="1">
      <c r="A114" s="95"/>
      <c r="B114" s="16"/>
      <c r="G114" s="24" t="s">
        <v>81</v>
      </c>
      <c r="H114" s="86"/>
      <c r="I114" s="87"/>
      <c r="J114" s="87"/>
      <c r="K114" s="87"/>
      <c r="L114" s="87"/>
      <c r="M114" s="258" t="s">
        <v>58</v>
      </c>
      <c r="N114" s="259"/>
    </row>
    <row r="115" spans="1:20" s="17" customFormat="1" ht="24" hidden="1">
      <c r="A115" s="95"/>
      <c r="B115" s="16"/>
      <c r="G115" s="88">
        <v>1</v>
      </c>
      <c r="H115" s="89" t="s">
        <v>59</v>
      </c>
      <c r="I115" s="90"/>
      <c r="J115" s="91"/>
      <c r="K115" s="72" t="str">
        <f>IF(AND(K6="",L6="",M6="",N6="",O6="",K7="",L7="",M7="",N7="",O7="",K8="",L8="",M8="",N8="",O8="",K9="",L9="",M9="",N9="",O9=""),M115,N115)</f>
        <v>未入力</v>
      </c>
      <c r="L115" s="87"/>
      <c r="M115" s="53" t="s">
        <v>60</v>
      </c>
      <c r="N115" s="53" t="s">
        <v>61</v>
      </c>
    </row>
    <row r="116" spans="1:20" s="17" customFormat="1" ht="24" hidden="1">
      <c r="A116" s="95"/>
      <c r="B116" s="16"/>
      <c r="G116" s="88">
        <v>2</v>
      </c>
      <c r="H116" s="89" t="s">
        <v>62</v>
      </c>
      <c r="I116" s="90"/>
      <c r="J116" s="91"/>
      <c r="K116" s="72" t="str">
        <f>IF(SUM(E92,G92)=0,M116,N116)</f>
        <v>対象月なし</v>
      </c>
      <c r="L116" s="87"/>
      <c r="M116" s="53" t="s">
        <v>63</v>
      </c>
      <c r="N116" s="53" t="s">
        <v>64</v>
      </c>
    </row>
    <row r="117" spans="1:20" s="17" customFormat="1" ht="24" hidden="1">
      <c r="A117" s="95"/>
      <c r="B117" s="16"/>
      <c r="G117" s="88">
        <v>3</v>
      </c>
      <c r="H117" s="89" t="s">
        <v>65</v>
      </c>
      <c r="I117" s="90"/>
      <c r="J117" s="91"/>
      <c r="K117" s="72" t="str">
        <f>IF(AND(K115=M115,K116=M116),M117,IF(AND(K115=N115,K116=N117),N117,""))</f>
        <v>売上未入力</v>
      </c>
      <c r="L117" s="92" t="s">
        <v>67</v>
      </c>
      <c r="M117" s="53" t="s">
        <v>66</v>
      </c>
      <c r="N117" s="53" t="s">
        <v>63</v>
      </c>
    </row>
    <row r="118" spans="1:20" s="17" customFormat="1" ht="24" hidden="1">
      <c r="A118" s="95"/>
      <c r="B118" s="16"/>
    </row>
    <row r="119" spans="1:20" s="17" customFormat="1" ht="12" hidden="1" customHeight="1">
      <c r="A119" s="95"/>
      <c r="B119" s="16"/>
      <c r="C119" s="16"/>
      <c r="D119" s="16"/>
      <c r="E119" s="16"/>
      <c r="F119" s="16"/>
      <c r="G119" s="16"/>
      <c r="H119" s="16"/>
      <c r="I119" s="16"/>
      <c r="J119" s="16"/>
      <c r="K119" s="16"/>
      <c r="L119" s="16"/>
      <c r="M119" s="16"/>
      <c r="N119" s="16"/>
      <c r="O119" s="16"/>
      <c r="P119" s="16"/>
      <c r="Q119" s="16"/>
      <c r="R119" s="16"/>
      <c r="S119" s="16"/>
      <c r="T119" s="16"/>
    </row>
    <row r="120" spans="1:20" s="17" customFormat="1">
      <c r="A120" s="95"/>
    </row>
  </sheetData>
  <sheetProtection algorithmName="SHA-512" hashValue="noInFZkPcl/OuRdX7YAO4Q0MevDFuZ40xN9T1agyFZKDPAwvd5RTXq/QsM9sNaTPBQPQsBQ9d/Mqgza7BIBMXw==" saltValue="NJjjcz2KZ5olZPZ3zyZSDA==" spinCount="100000" sheet="1" objects="1" scenarios="1"/>
  <mergeCells count="74">
    <mergeCell ref="F6:G6"/>
    <mergeCell ref="Q23:R23"/>
    <mergeCell ref="Q24:R24"/>
    <mergeCell ref="Q25:R25"/>
    <mergeCell ref="B21:F21"/>
    <mergeCell ref="I34:J34"/>
    <mergeCell ref="I32:J32"/>
    <mergeCell ref="I22:J22"/>
    <mergeCell ref="I23:I25"/>
    <mergeCell ref="Q39:T40"/>
    <mergeCell ref="B73:B83"/>
    <mergeCell ref="I49:O49"/>
    <mergeCell ref="I50:O50"/>
    <mergeCell ref="I51:O51"/>
    <mergeCell ref="M39:O44"/>
    <mergeCell ref="I44:K44"/>
    <mergeCell ref="I53:O53"/>
    <mergeCell ref="I55:O55"/>
    <mergeCell ref="I56:O56"/>
    <mergeCell ref="I57:O57"/>
    <mergeCell ref="E75:H75"/>
    <mergeCell ref="B3:B5"/>
    <mergeCell ref="F3:G5"/>
    <mergeCell ref="I15:I17"/>
    <mergeCell ref="I14:J14"/>
    <mergeCell ref="F8:G8"/>
    <mergeCell ref="F9:G9"/>
    <mergeCell ref="I10:O10"/>
    <mergeCell ref="I5:J5"/>
    <mergeCell ref="C3:C5"/>
    <mergeCell ref="D3:D5"/>
    <mergeCell ref="E3:E5"/>
    <mergeCell ref="C10:C12"/>
    <mergeCell ref="I11:O11"/>
    <mergeCell ref="F7:G7"/>
    <mergeCell ref="H3:H5"/>
    <mergeCell ref="N3:O3"/>
    <mergeCell ref="P95:R95"/>
    <mergeCell ref="I96:J96"/>
    <mergeCell ref="M1:O2"/>
    <mergeCell ref="I76:J76"/>
    <mergeCell ref="P1:T2"/>
    <mergeCell ref="S30:T30"/>
    <mergeCell ref="Q31:R31"/>
    <mergeCell ref="I59:O59"/>
    <mergeCell ref="I46:O46"/>
    <mergeCell ref="I48:O48"/>
    <mergeCell ref="I33:J33"/>
    <mergeCell ref="I6:I8"/>
    <mergeCell ref="I31:J31"/>
    <mergeCell ref="Q21:R22"/>
    <mergeCell ref="Q33:R33"/>
    <mergeCell ref="Q34:R34"/>
    <mergeCell ref="I105:J105"/>
    <mergeCell ref="N101:O101"/>
    <mergeCell ref="I102:J102"/>
    <mergeCell ref="I103:J103"/>
    <mergeCell ref="I104:J104"/>
    <mergeCell ref="B1:G1"/>
    <mergeCell ref="I39:K39"/>
    <mergeCell ref="M21:O21"/>
    <mergeCell ref="M114:N114"/>
    <mergeCell ref="I109:J110"/>
    <mergeCell ref="K109:K110"/>
    <mergeCell ref="L109:N109"/>
    <mergeCell ref="I111:J111"/>
    <mergeCell ref="I112:J112"/>
    <mergeCell ref="I63:O63"/>
    <mergeCell ref="I61:O61"/>
    <mergeCell ref="I52:O52"/>
    <mergeCell ref="C94:G95"/>
    <mergeCell ref="I94:N95"/>
    <mergeCell ref="O94:R94"/>
    <mergeCell ref="O95:O96"/>
  </mergeCells>
  <phoneticPr fontId="2"/>
  <conditionalFormatting sqref="K15:O17">
    <cfRule type="cellIs" dxfId="35" priority="46" operator="between">
      <formula>-0.3</formula>
      <formula>-0.499999</formula>
    </cfRule>
    <cfRule type="cellIs" dxfId="34" priority="47" operator="lessThanOrEqual">
      <formula>-0.5</formula>
    </cfRule>
  </conditionalFormatting>
  <conditionalFormatting sqref="J15:J17">
    <cfRule type="cellIs" dxfId="33" priority="41" operator="equal">
      <formula>$M$32</formula>
    </cfRule>
  </conditionalFormatting>
  <conditionalFormatting sqref="K77:K81">
    <cfRule type="cellIs" dxfId="32" priority="36" operator="equal">
      <formula>$L$7</formula>
    </cfRule>
  </conditionalFormatting>
  <conditionalFormatting sqref="K82:K86">
    <cfRule type="cellIs" dxfId="31" priority="35" operator="equal">
      <formula>$L$7</formula>
    </cfRule>
  </conditionalFormatting>
  <conditionalFormatting sqref="K87:K91">
    <cfRule type="cellIs" dxfId="30" priority="34" operator="equal">
      <formula>$L$7</formula>
    </cfRule>
  </conditionalFormatting>
  <conditionalFormatting sqref="D77:D91">
    <cfRule type="cellIs" dxfId="29" priority="33" operator="equal">
      <formula>1</formula>
    </cfRule>
  </conditionalFormatting>
  <conditionalFormatting sqref="E77:H91">
    <cfRule type="cellIs" dxfId="28" priority="32" operator="equal">
      <formula>1</formula>
    </cfRule>
  </conditionalFormatting>
  <conditionalFormatting sqref="P6:P9">
    <cfRule type="containsText" dxfId="27" priority="29" operator="containsText" text="入力完了">
      <formula>NOT(ISERROR(SEARCH("入力完了",P6)))</formula>
    </cfRule>
  </conditionalFormatting>
  <conditionalFormatting sqref="B22:F22">
    <cfRule type="cellIs" dxfId="26" priority="28" operator="equal">
      <formula>$L$7</formula>
    </cfRule>
  </conditionalFormatting>
  <conditionalFormatting sqref="M103:M106">
    <cfRule type="containsText" dxfId="25" priority="24" operator="containsText" text="対象月なし">
      <formula>NOT(ISERROR(SEARCH("対象月なし",M103)))</formula>
    </cfRule>
  </conditionalFormatting>
  <conditionalFormatting sqref="N32:N35">
    <cfRule type="containsText" dxfId="24" priority="23" operator="containsText" text="対象月なし">
      <formula>NOT(ISERROR(SEARCH("対象月なし",N32)))</formula>
    </cfRule>
  </conditionalFormatting>
  <conditionalFormatting sqref="K23:O25">
    <cfRule type="cellIs" dxfId="23" priority="20" operator="greaterThan">
      <formula>1</formula>
    </cfRule>
  </conditionalFormatting>
  <conditionalFormatting sqref="K32:K35">
    <cfRule type="containsText" dxfId="22" priority="4" operator="containsText" text="減少率30%～50%未満">
      <formula>NOT(ISERROR(SEARCH("減少率30%～50%未満",K32)))</formula>
    </cfRule>
    <cfRule type="containsText" dxfId="21" priority="5" operator="containsText" text="減少率-50%以上">
      <formula>NOT(ISERROR(SEARCH("減少率-50%以上",K32)))</formula>
    </cfRule>
  </conditionalFormatting>
  <conditionalFormatting sqref="J23:J25">
    <cfRule type="cellIs" dxfId="20" priority="3" operator="equal">
      <formula>$M$32</formula>
    </cfRule>
  </conditionalFormatting>
  <conditionalFormatting sqref="K22:O22">
    <cfRule type="cellIs" dxfId="19" priority="2" operator="equal">
      <formula>$N$32</formula>
    </cfRule>
  </conditionalFormatting>
  <conditionalFormatting sqref="K14:O14">
    <cfRule type="cellIs" dxfId="18" priority="1" operator="equal">
      <formula>$N$32</formula>
    </cfRule>
  </conditionalFormatting>
  <pageMargins left="0.70866141732283472" right="0.51181102362204722" top="0.19685039370078741" bottom="0.19685039370078741" header="0.31496062992125984" footer="0.15748031496062992"/>
  <pageSetup paperSize="9" scale="92" orientation="landscape" r:id="rId1"/>
  <headerFooter>
    <oddFooter>&amp;R西方商工会</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C078A-9509-4B14-A6EB-72889CEBACB2}">
  <sheetPr>
    <tabColor theme="2" tint="-0.749992370372631"/>
    <pageSetUpPr fitToPage="1"/>
  </sheetPr>
  <dimension ref="A1:Y118"/>
  <sheetViews>
    <sheetView showGridLines="0" zoomScale="92" zoomScaleNormal="92" workbookViewId="0">
      <pane xSplit="20" ySplit="2" topLeftCell="U3" activePane="bottomRight" state="frozen"/>
      <selection pane="topRight" activeCell="U1" sqref="U1"/>
      <selection pane="bottomLeft" activeCell="A3" sqref="A3"/>
      <selection pane="bottomRight" activeCell="I8" sqref="I8:O8"/>
    </sheetView>
  </sheetViews>
  <sheetFormatPr defaultColWidth="9" defaultRowHeight="18.75"/>
  <cols>
    <col min="1" max="1" width="1" style="4" customWidth="1"/>
    <col min="2" max="2" width="5.125" style="4" hidden="1" customWidth="1"/>
    <col min="3" max="3" width="5.125" style="17" hidden="1" customWidth="1"/>
    <col min="4" max="7" width="5.875" style="17" hidden="1" customWidth="1"/>
    <col min="8" max="8" width="8.75" style="17" hidden="1" customWidth="1"/>
    <col min="9" max="9" width="4.125" style="4" customWidth="1"/>
    <col min="10" max="10" width="23.5" style="4" customWidth="1"/>
    <col min="11" max="15" width="21.375" style="4" customWidth="1"/>
    <col min="16" max="16" width="6.875" style="4" customWidth="1"/>
    <col min="17" max="17" width="7.25" style="4" customWidth="1"/>
    <col min="18" max="18" width="6.25" style="4" customWidth="1"/>
    <col min="19" max="20" width="9.875" style="4" customWidth="1"/>
    <col min="21" max="16384" width="9" style="4"/>
  </cols>
  <sheetData>
    <row r="1" spans="1:20" ht="24" customHeight="1">
      <c r="B1" s="253" t="s">
        <v>17</v>
      </c>
      <c r="C1" s="253"/>
      <c r="D1" s="253"/>
      <c r="E1" s="253"/>
      <c r="F1" s="253"/>
      <c r="G1" s="253"/>
      <c r="H1" s="253"/>
      <c r="I1" s="11" t="s">
        <v>10</v>
      </c>
      <c r="J1" s="12"/>
      <c r="K1" s="11"/>
      <c r="L1" s="13"/>
      <c r="M1" s="352" t="s">
        <v>103</v>
      </c>
      <c r="N1" s="352"/>
      <c r="O1" s="352"/>
      <c r="P1" s="293" t="s">
        <v>141</v>
      </c>
      <c r="Q1" s="293"/>
      <c r="R1" s="293"/>
      <c r="S1" s="293"/>
      <c r="T1" s="293"/>
    </row>
    <row r="2" spans="1:20" ht="5.45" customHeight="1">
      <c r="B2" s="15"/>
      <c r="C2" s="15"/>
      <c r="D2" s="15"/>
      <c r="E2" s="15"/>
      <c r="F2" s="15"/>
      <c r="G2" s="15"/>
      <c r="H2" s="15"/>
      <c r="J2" s="5"/>
      <c r="M2" s="352"/>
      <c r="N2" s="352"/>
      <c r="O2" s="352"/>
      <c r="P2" s="293"/>
      <c r="Q2" s="293"/>
      <c r="R2" s="293"/>
      <c r="S2" s="293"/>
      <c r="T2" s="293"/>
    </row>
    <row r="3" spans="1:20" ht="20.45" customHeight="1">
      <c r="B3" s="315" t="s">
        <v>69</v>
      </c>
      <c r="C3" s="315" t="s">
        <v>70</v>
      </c>
      <c r="D3" s="315" t="s">
        <v>71</v>
      </c>
      <c r="E3" s="315" t="s">
        <v>72</v>
      </c>
      <c r="F3" s="316" t="s">
        <v>73</v>
      </c>
      <c r="G3" s="316"/>
      <c r="H3" s="325" t="s">
        <v>74</v>
      </c>
      <c r="I3" s="6" t="s">
        <v>127</v>
      </c>
      <c r="M3" s="116"/>
      <c r="N3" s="326"/>
      <c r="O3" s="327"/>
    </row>
    <row r="4" spans="1:20" ht="6.75" customHeight="1">
      <c r="B4" s="315"/>
      <c r="C4" s="315"/>
      <c r="D4" s="315"/>
      <c r="E4" s="315"/>
      <c r="F4" s="316"/>
      <c r="G4" s="316"/>
      <c r="H4" s="325"/>
      <c r="I4" s="6"/>
      <c r="M4" s="10"/>
      <c r="N4" s="10"/>
      <c r="O4" s="10"/>
      <c r="P4" s="10"/>
      <c r="Q4" s="10"/>
    </row>
    <row r="5" spans="1:20" ht="18" customHeight="1" thickBot="1">
      <c r="B5" s="315"/>
      <c r="C5" s="315"/>
      <c r="D5" s="315"/>
      <c r="E5" s="315"/>
      <c r="F5" s="316"/>
      <c r="G5" s="316"/>
      <c r="H5" s="315"/>
      <c r="I5" s="353" t="s">
        <v>126</v>
      </c>
      <c r="J5" s="354"/>
      <c r="K5" s="355"/>
      <c r="L5" s="110" t="s">
        <v>5</v>
      </c>
      <c r="M5" s="100" t="s">
        <v>6</v>
      </c>
      <c r="N5" s="100" t="s">
        <v>7</v>
      </c>
      <c r="O5" s="100" t="s">
        <v>8</v>
      </c>
      <c r="P5" s="215"/>
      <c r="Q5" s="216"/>
      <c r="R5" s="97"/>
      <c r="S5" s="97"/>
      <c r="T5" s="97"/>
    </row>
    <row r="6" spans="1:20" ht="21.75" customHeight="1" thickTop="1" thickBot="1">
      <c r="B6" s="93">
        <f>COUNT(L6:O6)</f>
        <v>0</v>
      </c>
      <c r="C6" s="93">
        <f>IF($B6=0,1,"")</f>
        <v>1</v>
      </c>
      <c r="D6" s="93" t="str">
        <f>IF(AND($B6&gt;=1,$B6&lt;=3),$B6,"")</f>
        <v/>
      </c>
      <c r="E6" s="93" t="str">
        <f>IF($B6=4,1,"")</f>
        <v/>
      </c>
      <c r="F6" s="322" t="str">
        <f>IF(D6="","","☜残り"&amp;(4-D6)&amp;"年分を入力してください。")</f>
        <v/>
      </c>
      <c r="G6" s="322"/>
      <c r="H6" s="94" t="str">
        <f>IF(E6=1,"入力完了です。",IF(C6=1,"☜年間事業収入を4年分入力してください。",IF(D6&gt;=1,F6,"")))</f>
        <v>☜年間事業収入を4年分入力してください。</v>
      </c>
      <c r="I6" s="356" t="s">
        <v>92</v>
      </c>
      <c r="J6" s="357"/>
      <c r="K6" s="358"/>
      <c r="L6" s="101"/>
      <c r="M6" s="102"/>
      <c r="N6" s="102"/>
      <c r="O6" s="103"/>
      <c r="P6" s="141" t="str">
        <f>H6</f>
        <v>☜年間事業収入を4年分入力してください。</v>
      </c>
      <c r="Q6" s="142"/>
    </row>
    <row r="7" spans="1:20" ht="39" hidden="1" customHeight="1" thickTop="1">
      <c r="A7" s="112" t="s">
        <v>86</v>
      </c>
      <c r="B7" s="93">
        <f>COUNT(L7:O7)</f>
        <v>4</v>
      </c>
      <c r="C7" s="93" t="str">
        <f>IF($B7=0,1,"")</f>
        <v/>
      </c>
      <c r="D7" s="93">
        <f>IF(AND($B7&gt;=1,$B7&lt;=4),$B7,"")</f>
        <v>4</v>
      </c>
      <c r="E7" s="93" t="str">
        <f>IF($B7=5,1,"")</f>
        <v/>
      </c>
      <c r="F7" s="322" t="str">
        <f t="shared" ref="F7" si="0">IF(D7="","","☜残り"&amp;(5-D7)&amp;"ヵ月分を入力してください。")</f>
        <v>☜残り1ヵ月分を入力してください。</v>
      </c>
      <c r="G7" s="322"/>
      <c r="H7" s="94" t="str">
        <f t="shared" ref="H7" si="1">IF(E7=1,"入力完了です。",IF(C7=1,"☜基準期間の売上を入力してください。",IF(D7&gt;=1,F7,"")))</f>
        <v>☜残り1ヵ月分を入力してください。</v>
      </c>
      <c r="I7" s="360" t="s">
        <v>9</v>
      </c>
      <c r="J7" s="361"/>
      <c r="K7" s="362"/>
      <c r="L7" s="111">
        <f t="shared" ref="L7:O7" si="2">ROUNDDOWN(L6/12,0)</f>
        <v>0</v>
      </c>
      <c r="M7" s="9">
        <f t="shared" si="2"/>
        <v>0</v>
      </c>
      <c r="N7" s="9">
        <f t="shared" si="2"/>
        <v>0</v>
      </c>
      <c r="O7" s="9">
        <f t="shared" si="2"/>
        <v>0</v>
      </c>
      <c r="P7" s="205"/>
      <c r="Q7" s="142"/>
    </row>
    <row r="8" spans="1:20" ht="30.6" customHeight="1" thickTop="1">
      <c r="B8" s="15"/>
      <c r="C8" s="15"/>
      <c r="D8" s="15"/>
      <c r="E8" s="15"/>
      <c r="F8" s="15"/>
      <c r="G8" s="15"/>
      <c r="H8" s="15"/>
      <c r="I8" s="323" t="s">
        <v>167</v>
      </c>
      <c r="J8" s="323"/>
      <c r="K8" s="323"/>
      <c r="L8" s="323"/>
      <c r="M8" s="323"/>
      <c r="N8" s="323"/>
      <c r="O8" s="323"/>
      <c r="P8" s="205"/>
      <c r="Q8" s="142"/>
    </row>
    <row r="9" spans="1:20" ht="5.45" customHeight="1">
      <c r="B9" s="15"/>
      <c r="C9" s="15"/>
      <c r="D9" s="15"/>
      <c r="E9" s="15"/>
      <c r="F9" s="15"/>
      <c r="G9" s="15"/>
      <c r="H9" s="15"/>
      <c r="J9" s="5"/>
      <c r="P9" s="205"/>
      <c r="Q9" s="142"/>
    </row>
    <row r="10" spans="1:20" ht="18.600000000000001" customHeight="1">
      <c r="B10" s="15"/>
      <c r="C10" s="15"/>
      <c r="D10" s="15"/>
      <c r="E10" s="15"/>
      <c r="F10" s="15"/>
      <c r="G10" s="15"/>
      <c r="H10" s="15"/>
      <c r="I10" s="6" t="s">
        <v>128</v>
      </c>
      <c r="M10" s="172"/>
      <c r="N10" s="359" t="s">
        <v>125</v>
      </c>
      <c r="O10" s="359"/>
      <c r="P10" s="205"/>
      <c r="Q10" s="142"/>
    </row>
    <row r="11" spans="1:20" ht="17.45" customHeight="1">
      <c r="B11" s="15"/>
      <c r="D11" s="204" t="s">
        <v>119</v>
      </c>
      <c r="F11" s="52" t="s">
        <v>118</v>
      </c>
      <c r="H11" s="15"/>
      <c r="I11" s="363" t="s">
        <v>158</v>
      </c>
      <c r="J11" s="364"/>
      <c r="K11" s="198">
        <v>11</v>
      </c>
      <c r="L11" s="198">
        <v>12</v>
      </c>
      <c r="M11" s="198">
        <v>1</v>
      </c>
      <c r="N11" s="198">
        <v>2</v>
      </c>
      <c r="O11" s="198">
        <v>3</v>
      </c>
      <c r="P11" s="205"/>
      <c r="Q11" s="142"/>
    </row>
    <row r="12" spans="1:20" ht="20.45" customHeight="1">
      <c r="B12" s="93">
        <f>COUNT(K12:O12)</f>
        <v>0</v>
      </c>
      <c r="D12" s="202" t="s">
        <v>121</v>
      </c>
      <c r="E12" s="93" t="str">
        <f>IF(COUNT(K12:O12)=5,1,"")</f>
        <v/>
      </c>
      <c r="F12" s="52" t="str">
        <f>IF(OR(B12=0,B12=5),"",IF(L6="","☜2018年の事業収入未入力",IF(M6="","☜2019年の事業収入未入力")))</f>
        <v/>
      </c>
      <c r="H12" s="15"/>
      <c r="I12" s="365" t="s">
        <v>0</v>
      </c>
      <c r="J12" s="8" t="s">
        <v>1</v>
      </c>
      <c r="K12" s="3" t="str">
        <f>IF(L6="","",$L$7)</f>
        <v/>
      </c>
      <c r="L12" s="3" t="str">
        <f>IF(L6="","",$L$7)</f>
        <v/>
      </c>
      <c r="M12" s="3" t="str">
        <f>IF($M$6="","",$M$7)</f>
        <v/>
      </c>
      <c r="N12" s="3" t="str">
        <f>IF($M$6="","",$M$7)</f>
        <v/>
      </c>
      <c r="O12" s="3" t="str">
        <f>IF($M$6="","",$M$7)</f>
        <v/>
      </c>
      <c r="P12" s="180" t="str">
        <f>F12</f>
        <v/>
      </c>
      <c r="Q12" s="142"/>
    </row>
    <row r="13" spans="1:20" ht="20.45" customHeight="1">
      <c r="B13" s="93">
        <f t="shared" ref="B13:B14" si="3">COUNT(K13:O13)</f>
        <v>0</v>
      </c>
      <c r="D13" s="202" t="s">
        <v>122</v>
      </c>
      <c r="E13" s="93" t="str">
        <f t="shared" ref="E13:E14" si="4">IF(COUNT(K13:O13)=5,1,"")</f>
        <v/>
      </c>
      <c r="F13" s="52" t="str">
        <f>IF(OR(B13=0,B13=5),"",IF(AND(M6="",N6&gt;=0),"☜2019年の事業収入未入力",IF(AND(M6&gt;=0,N6=""),"☜2020年の事業収入未入力")))</f>
        <v/>
      </c>
      <c r="H13" s="15"/>
      <c r="I13" s="366"/>
      <c r="J13" s="8" t="s">
        <v>2</v>
      </c>
      <c r="K13" s="3" t="str">
        <f>IF($M$6="","",$M$7)</f>
        <v/>
      </c>
      <c r="L13" s="3" t="str">
        <f>IF($M$6="","",$M$7)</f>
        <v/>
      </c>
      <c r="M13" s="3" t="str">
        <f>IF($N$6="","",$N$7)</f>
        <v/>
      </c>
      <c r="N13" s="3" t="str">
        <f>IF($N$6="","",$N$7)</f>
        <v/>
      </c>
      <c r="O13" s="3" t="str">
        <f>IF($N$6="","",$N$7)</f>
        <v/>
      </c>
      <c r="P13" s="180" t="str">
        <f t="shared" ref="P13:P14" si="5">F13</f>
        <v/>
      </c>
      <c r="Q13" s="142"/>
    </row>
    <row r="14" spans="1:20" ht="20.45" customHeight="1" thickBot="1">
      <c r="B14" s="93">
        <f t="shared" si="3"/>
        <v>0</v>
      </c>
      <c r="D14" s="202" t="s">
        <v>123</v>
      </c>
      <c r="E14" s="93" t="str">
        <f t="shared" si="4"/>
        <v/>
      </c>
      <c r="F14" s="52" t="str">
        <f>IF(OR(B14=0,B14=5),"",IF(AND(N6="",O6&gt;=0),"☜2020年の事業収入未入力",IF(AND(N6&gt;=0,O6=""),"☜2021年の事業収入未入力")))</f>
        <v/>
      </c>
      <c r="H14" s="15"/>
      <c r="I14" s="367"/>
      <c r="J14" s="2" t="s">
        <v>3</v>
      </c>
      <c r="K14" s="113" t="str">
        <f>IF($N$6="","",$N$7)</f>
        <v/>
      </c>
      <c r="L14" s="113" t="str">
        <f>IF($N$6="","",$N$7)</f>
        <v/>
      </c>
      <c r="M14" s="113" t="str">
        <f>IF($O$6="","",$O$7)</f>
        <v/>
      </c>
      <c r="N14" s="113" t="str">
        <f>IF($O$6="","",$O$7)</f>
        <v/>
      </c>
      <c r="O14" s="113" t="str">
        <f>IF($O$6="","",$O$7)</f>
        <v/>
      </c>
      <c r="P14" s="180" t="str">
        <f t="shared" si="5"/>
        <v/>
      </c>
      <c r="Q14" s="142"/>
    </row>
    <row r="15" spans="1:20" ht="24" customHeight="1" thickTop="1" thickBot="1">
      <c r="B15" s="93">
        <f>COUNT(K15:O15)</f>
        <v>0</v>
      </c>
      <c r="D15" s="203" t="s">
        <v>124</v>
      </c>
      <c r="E15" s="93">
        <f>SUM(E12:E14)</f>
        <v>0</v>
      </c>
      <c r="H15" s="114" t="str">
        <f>IF(B15=5,"入力完了です。",IF(B15=0,"☜対象月の事業収入を5ヵ月分入力してください。",IF(AND(B15&gt;0,B15&lt;=4),"☜残り"&amp;(5-B15)&amp;"ヵ月分、必要により入力してください。","")))</f>
        <v>☜対象月の事業収入を5ヵ月分入力してください。</v>
      </c>
      <c r="I15" s="184" t="s">
        <v>57</v>
      </c>
      <c r="J15" s="104" t="s">
        <v>4</v>
      </c>
      <c r="K15" s="101"/>
      <c r="L15" s="102"/>
      <c r="M15" s="102"/>
      <c r="N15" s="102"/>
      <c r="O15" s="103"/>
      <c r="P15" s="141" t="str">
        <f>H15</f>
        <v>☜対象月の事業収入を5ヵ月分入力してください。</v>
      </c>
      <c r="Q15" s="142"/>
    </row>
    <row r="16" spans="1:20" ht="30" customHeight="1" thickTop="1">
      <c r="A16" s="97"/>
      <c r="B16" s="15"/>
      <c r="C16" s="15"/>
      <c r="D16" s="15"/>
      <c r="E16" s="15"/>
      <c r="F16" s="15"/>
      <c r="G16" s="15"/>
      <c r="H16" s="15"/>
      <c r="I16" s="324" t="s">
        <v>168</v>
      </c>
      <c r="J16" s="324"/>
      <c r="K16" s="324"/>
      <c r="L16" s="324"/>
      <c r="M16" s="324"/>
      <c r="N16" s="324"/>
      <c r="O16" s="324"/>
      <c r="P16" s="205"/>
    </row>
    <row r="17" spans="1:25" ht="5.45" customHeight="1">
      <c r="A17" s="97"/>
      <c r="B17" s="15"/>
      <c r="C17" s="15"/>
      <c r="D17" s="15"/>
      <c r="E17" s="15"/>
      <c r="F17" s="15"/>
      <c r="G17" s="15"/>
      <c r="H17" s="15"/>
    </row>
    <row r="18" spans="1:25" ht="18.600000000000001" customHeight="1">
      <c r="B18" s="15"/>
      <c r="C18" s="368" t="s">
        <v>87</v>
      </c>
      <c r="D18" s="369"/>
      <c r="E18" s="369"/>
      <c r="F18" s="369"/>
      <c r="G18" s="370"/>
      <c r="H18" s="15"/>
      <c r="I18" s="6" t="s">
        <v>129</v>
      </c>
      <c r="O18" s="177" t="s">
        <v>104</v>
      </c>
    </row>
    <row r="19" spans="1:25" ht="17.45" customHeight="1">
      <c r="B19" s="15"/>
      <c r="C19" s="109">
        <v>11</v>
      </c>
      <c r="D19" s="109">
        <v>12</v>
      </c>
      <c r="E19" s="109">
        <v>1</v>
      </c>
      <c r="F19" s="109">
        <v>2</v>
      </c>
      <c r="G19" s="109">
        <v>3</v>
      </c>
      <c r="H19" s="15"/>
      <c r="I19" s="320" t="s">
        <v>146</v>
      </c>
      <c r="J19" s="321"/>
      <c r="K19" s="198">
        <v>11</v>
      </c>
      <c r="L19" s="198">
        <v>12</v>
      </c>
      <c r="M19" s="198">
        <v>1</v>
      </c>
      <c r="N19" s="198">
        <v>2</v>
      </c>
      <c r="O19" s="198">
        <v>3</v>
      </c>
    </row>
    <row r="20" spans="1:25" ht="19.149999999999999" customHeight="1">
      <c r="B20" s="15"/>
      <c r="C20" s="93">
        <f>IF(AND(COUNT($L$6)=1,COUNT(K15)=1),1,0)</f>
        <v>0</v>
      </c>
      <c r="D20" s="93">
        <f>IF(AND(COUNT($L$6)=1,COUNT(L15)=1),1,0)</f>
        <v>0</v>
      </c>
      <c r="E20" s="93">
        <f>IF(AND(COUNT($M$6)=1,COUNT(M15)=1),1,0)</f>
        <v>0</v>
      </c>
      <c r="F20" s="93">
        <f>IF(AND(COUNT($M$6)=1,COUNT(N15)=1),1,0)</f>
        <v>0</v>
      </c>
      <c r="G20" s="93">
        <f>IF(AND(COUNT($M$6)=1,COUNT(O15)=1),1,0)</f>
        <v>0</v>
      </c>
      <c r="H20" s="15"/>
      <c r="I20" s="365" t="s">
        <v>0</v>
      </c>
      <c r="J20" s="8" t="s">
        <v>1</v>
      </c>
      <c r="K20" s="7" t="str">
        <f>IF(OR(K$12="",K$15=""),"",IF(AND(K12=0,K$15=0),0%,IF(K12-K$15=0,0%,IF(AND(K12=0,K$15&gt;0),100%,IF(AND(K12&gt;0,K$15=0),-100%,ROUNDDOWN((K$15-K12)/K12,5))))))</f>
        <v/>
      </c>
      <c r="L20" s="7" t="str">
        <f>IF(OR(L$12="",L$15=""),"",IF(AND(L12=0,L$15=0),0%,IF(L12-L$15=0,0%,IF(AND(L12=0,L$15&gt;0),100%,IF(AND(L12&gt;0,L$15=0),-100%,ROUNDDOWN((L$15-L12)/L12,5))))))</f>
        <v/>
      </c>
      <c r="M20" s="7" t="str">
        <f>IF(OR(M$12="",M$15=""),"",IF(AND(M12=0,M$15=0),0%,IF(M12-M$15=0,0%,IF(AND(M12=0,M$15&gt;0),100%,IF(AND(M12&gt;0,M$15=0),-100%,ROUNDDOWN((M$15-M12)/M12,5))))))</f>
        <v/>
      </c>
      <c r="N20" s="7" t="str">
        <f>IF(OR(N$12="",N$15=""),"",IF(AND(N12=0,N$15=0),0%,IF(N12-N$15=0,0%,IF(AND(N12=0,N$15&gt;0),100%,IF(AND(N12&gt;0,N$15=0),-100%,ROUNDDOWN((N$15-N12)/N12,5))))))</f>
        <v/>
      </c>
      <c r="O20" s="7" t="str">
        <f>IF(OR(O$12="",O$15=""),"",IF(AND(O12=0,O$15=0),0%,IF(O12-O$15=0,0%,IF(AND(O12=0,O$15&gt;0),100%,IF(AND(O12&gt;0,O$15=0),-100%,ROUNDDOWN((O$15-O12)/O12,5))))))</f>
        <v/>
      </c>
    </row>
    <row r="21" spans="1:25" ht="19.149999999999999" customHeight="1">
      <c r="B21" s="15"/>
      <c r="C21" s="93">
        <f>IF(AND(COUNT($M$6)=1,COUNT(K15)=1),1,0)</f>
        <v>0</v>
      </c>
      <c r="D21" s="93">
        <f>IF(AND(COUNT($M$6)=1,COUNT(L15)=1),1,0)</f>
        <v>0</v>
      </c>
      <c r="E21" s="93">
        <f>IF(AND(COUNT($N$6)=1,COUNT(M15)=1),1,0)</f>
        <v>0</v>
      </c>
      <c r="F21" s="93">
        <f>IF(AND(COUNT($N$6)=1,COUNT(N15)=1),1,0)</f>
        <v>0</v>
      </c>
      <c r="G21" s="93">
        <f>IF(AND(COUNT($N$6)=1,COUNT(O15)=1),1,0)</f>
        <v>0</v>
      </c>
      <c r="H21" s="15"/>
      <c r="I21" s="366"/>
      <c r="J21" s="8" t="s">
        <v>2</v>
      </c>
      <c r="K21" s="7" t="str">
        <f>IF(OR(K$13="",K$15=""),"",IF(AND(K13=0,K$15=0),0%,IF(K13-K$15=0,0%,IF(AND(K13=0,K$15&gt;0),100%,IF(AND(K13&gt;0,K$15=0),-100%,ROUNDDOWN((K$15-K13)/K13,5))))))</f>
        <v/>
      </c>
      <c r="L21" s="7" t="str">
        <f>IF(OR(L$13="",L$15=""),"",IF(AND(L13=0,L$15=0),0%,IF(L13-L$15=0,0%,IF(AND(L13=0,L$15&gt;0),100%,IF(AND(L13&gt;0,L$15=0),-100%,ROUNDDOWN((L$15-L13)/L13,5))))))</f>
        <v/>
      </c>
      <c r="M21" s="7" t="str">
        <f>IF(OR(M$13="",M$15=""),"",IF(AND(M13=0,M$15=0),0%,IF(M13-M$15=0,0%,IF(AND(M13=0,M$15&gt;0),100%,IF(AND(M13&gt;0,M$15=0),-100%,ROUNDDOWN((M$15-M13)/M13,5))))))</f>
        <v/>
      </c>
      <c r="N21" s="7" t="str">
        <f>IF(OR(N$13="",N$15=""),"",IF(AND(N13=0,N$15=0),0%,IF(N13-N$15=0,0%,IF(AND(N13=0,N$15&gt;0),100%,IF(AND(N13&gt;0,N$15=0),-100%,ROUNDDOWN((N$15-N13)/N13,5))))))</f>
        <v/>
      </c>
      <c r="O21" s="7" t="str">
        <f>IF(OR(O$13="",O$15=""),"",IF(AND(O13=0,O$15=0),0%,IF(O13-O$15=0,0%,IF(AND(O13=0,O$15&gt;0),100%,IF(AND(O13&gt;0,O$15=0),-100%,ROUNDDOWN((O$15-O13)/O13,5))))))</f>
        <v/>
      </c>
    </row>
    <row r="22" spans="1:25" ht="19.149999999999999" customHeight="1">
      <c r="B22" s="15"/>
      <c r="C22" s="93">
        <f>IF(AND(COUNT($N$6)=1,COUNT(K15)=1),1,0)</f>
        <v>0</v>
      </c>
      <c r="D22" s="93">
        <f>IF(AND(COUNT($N$6)=1,COUNT(L15)=1),1,0)</f>
        <v>0</v>
      </c>
      <c r="E22" s="93">
        <f>IF(AND(COUNT($O$6)=1,COUNT(M15)=1),1,0)</f>
        <v>0</v>
      </c>
      <c r="F22" s="93">
        <f>IF(AND(COUNT($O$6)=1,COUNT(N15)=1),1,0)</f>
        <v>0</v>
      </c>
      <c r="G22" s="93">
        <f>IF(AND(COUNT($O$6)=1,COUNT(O15)=1),1,0)</f>
        <v>0</v>
      </c>
      <c r="H22" s="15"/>
      <c r="I22" s="367"/>
      <c r="J22" s="2" t="s">
        <v>3</v>
      </c>
      <c r="K22" s="7" t="str">
        <f>IF(OR(K$14="",K$15=""),"",IF(AND(K14=0,K$15=0),0%,IF(K14-K$15=0,0%,IF(AND(K14=0,K$15&gt;0),100%,IF(AND(K14&gt;0,K$15=0),-100%,ROUNDDOWN((K$15-K14)/K14,5))))))</f>
        <v/>
      </c>
      <c r="L22" s="7" t="str">
        <f>IF(OR(L$14="",L$15=""),"",IF(AND(L14=0,L$15=0),0%,IF(L14-L$15=0,0%,IF(AND(L14=0,L$15&gt;0),100%,IF(AND(L14&gt;0,L$15=0),-100%,ROUNDDOWN((L$15-L14)/L14,5))))))</f>
        <v/>
      </c>
      <c r="M22" s="7" t="str">
        <f>IF(OR(M$14="",M$15=""),"",IF(AND(M14=0,M$15=0),0%,IF(M14-M$15=0,0%,IF(AND(M14=0,M$15&gt;0),100%,IF(AND(M14&gt;0,M$15=0),-100%,ROUNDDOWN((M$15-M14)/M14,5))))))</f>
        <v/>
      </c>
      <c r="N22" s="7" t="str">
        <f>IF(OR(N$14="",N$15=""),"",IF(AND(N14=0,N$15=0),0%,IF(N14-N$15=0,0%,IF(AND(N14=0,N$15&gt;0),100%,IF(AND(N14&gt;0,N$15=0),-100%,ROUNDDOWN((N$15-N14)/N14,5))))))</f>
        <v/>
      </c>
      <c r="O22" s="7" t="str">
        <f>IF(OR(O$14="",O$15=""),"",IF(AND(O14=0,O$15=0),0%,IF(O14-O$15=0,0%,IF(AND(O14=0,O$15&gt;0),100%,IF(AND(O14&gt;0,O$15=0),-100%,ROUNDDOWN((O$15-O14)/O14,5))))))</f>
        <v/>
      </c>
    </row>
    <row r="23" spans="1:25" s="17" customFormat="1" ht="14.45" customHeight="1">
      <c r="A23" s="95"/>
      <c r="B23" s="15"/>
      <c r="C23" s="15"/>
      <c r="D23" s="15"/>
      <c r="E23" s="15"/>
      <c r="F23" s="15"/>
      <c r="G23" s="15"/>
      <c r="H23" s="15"/>
      <c r="I23" s="207" t="s">
        <v>145</v>
      </c>
      <c r="T23" s="4"/>
      <c r="U23" s="4"/>
      <c r="V23" s="4"/>
      <c r="W23" s="4"/>
      <c r="X23" s="4"/>
      <c r="Y23" s="4"/>
    </row>
    <row r="24" spans="1:25" s="17" customFormat="1" ht="14.45" customHeight="1">
      <c r="A24" s="95"/>
      <c r="B24" s="15"/>
      <c r="C24" s="15"/>
      <c r="D24" s="15"/>
      <c r="E24" s="15"/>
      <c r="F24" s="15"/>
      <c r="G24" s="15"/>
      <c r="H24" s="15"/>
      <c r="I24" s="207" t="s">
        <v>155</v>
      </c>
      <c r="T24" s="4"/>
      <c r="U24" s="4"/>
      <c r="V24" s="4"/>
      <c r="W24" s="4"/>
      <c r="X24" s="4"/>
      <c r="Y24" s="4"/>
    </row>
    <row r="25" spans="1:25" ht="5.45" customHeight="1">
      <c r="B25" s="15"/>
      <c r="C25" s="15"/>
      <c r="D25" s="15"/>
      <c r="E25" s="15"/>
      <c r="F25" s="15"/>
      <c r="G25" s="15"/>
      <c r="H25" s="15"/>
    </row>
    <row r="26" spans="1:25" ht="18.600000000000001" customHeight="1">
      <c r="B26" s="15"/>
      <c r="D26" s="17" t="s">
        <v>58</v>
      </c>
      <c r="H26" s="15"/>
      <c r="I26" s="6" t="s">
        <v>149</v>
      </c>
      <c r="K26" s="171"/>
      <c r="M26" s="257" t="s">
        <v>132</v>
      </c>
      <c r="N26" s="257"/>
      <c r="O26" s="257"/>
      <c r="Q26" s="312" t="s">
        <v>137</v>
      </c>
      <c r="R26" s="312"/>
    </row>
    <row r="27" spans="1:25" ht="17.45" customHeight="1">
      <c r="B27" s="15"/>
      <c r="D27" s="52" t="s">
        <v>117</v>
      </c>
      <c r="F27" s="52" t="s">
        <v>118</v>
      </c>
      <c r="H27" s="15"/>
      <c r="I27" s="320" t="s">
        <v>146</v>
      </c>
      <c r="J27" s="321"/>
      <c r="K27" s="198">
        <v>11</v>
      </c>
      <c r="L27" s="198">
        <v>12</v>
      </c>
      <c r="M27" s="198">
        <v>1</v>
      </c>
      <c r="N27" s="198">
        <v>2</v>
      </c>
      <c r="O27" s="198">
        <v>3</v>
      </c>
      <c r="Q27" s="312"/>
      <c r="R27" s="312"/>
    </row>
    <row r="28" spans="1:25" ht="21" customHeight="1">
      <c r="B28" s="15"/>
      <c r="D28" s="52" t="str">
        <f>IF(B12=5,SUM(K12:O12),"")</f>
        <v/>
      </c>
      <c r="F28" s="52" t="str">
        <f>IF(OR(B12=0,B12=5),"","☜未入力1年分あり")</f>
        <v/>
      </c>
      <c r="H28" s="15"/>
      <c r="I28" s="365" t="s">
        <v>0</v>
      </c>
      <c r="J28" s="8" t="s">
        <v>1</v>
      </c>
      <c r="K28" s="3" t="str">
        <f>IF(K15="","",IF($E$12="","",IF(K$20&gt;-30%,0,SUM($K$12:$O$12)-K$15*5)))</f>
        <v/>
      </c>
      <c r="L28" s="3" t="str">
        <f>IF(L15="","",IF($E$12="","",IF(L$20&gt;-30%,0,SUM($K$12:$O$12)-L$15*5)))</f>
        <v/>
      </c>
      <c r="M28" s="3" t="str">
        <f t="shared" ref="M28:O28" si="6">IF(M15="","",IF($E$12="","",IF(M$20&gt;-30%,0,SUM($K$12:$O$12)-M$15*5)))</f>
        <v/>
      </c>
      <c r="N28" s="3" t="str">
        <f t="shared" si="6"/>
        <v/>
      </c>
      <c r="O28" s="3" t="str">
        <f t="shared" si="6"/>
        <v/>
      </c>
      <c r="Q28" s="378" t="str">
        <f>D28</f>
        <v/>
      </c>
      <c r="R28" s="378"/>
      <c r="S28" s="141" t="str">
        <f>F28</f>
        <v/>
      </c>
    </row>
    <row r="29" spans="1:25" ht="21" customHeight="1">
      <c r="B29" s="15"/>
      <c r="D29" s="52" t="str">
        <f>IF(B13=5,SUM(K13:O13),"")</f>
        <v/>
      </c>
      <c r="F29" s="52" t="str">
        <f>IF(OR(B13=0,B13=5),"","☜未入力1年分あり")</f>
        <v/>
      </c>
      <c r="H29" s="15"/>
      <c r="I29" s="366"/>
      <c r="J29" s="8" t="s">
        <v>2</v>
      </c>
      <c r="K29" s="3" t="str">
        <f>IF(K15="","",IF($E$13="","",IF(K$21&gt;-30%,0,SUM($K$13:$O$13)-K$15*5)))</f>
        <v/>
      </c>
      <c r="L29" s="3" t="str">
        <f>IF(L15="","",IF($E$13="","",IF(L$21&gt;-30%,0,SUM($K$13:$O$13)-L$15*5)))</f>
        <v/>
      </c>
      <c r="M29" s="3" t="str">
        <f t="shared" ref="M29:O29" si="7">IF(M15="","",IF($E$13="","",IF(M$21&gt;-30%,0,SUM($K$13:$O$13)-M$15*5)))</f>
        <v/>
      </c>
      <c r="N29" s="3" t="str">
        <f t="shared" si="7"/>
        <v/>
      </c>
      <c r="O29" s="3" t="str">
        <f t="shared" si="7"/>
        <v/>
      </c>
      <c r="Q29" s="378" t="str">
        <f t="shared" ref="Q29:Q30" si="8">D29</f>
        <v/>
      </c>
      <c r="R29" s="378"/>
      <c r="S29" s="141" t="str">
        <f t="shared" ref="S29:S30" si="9">F29</f>
        <v/>
      </c>
    </row>
    <row r="30" spans="1:25" ht="21" customHeight="1">
      <c r="B30" s="15"/>
      <c r="D30" s="52" t="str">
        <f>IF(B14=5,SUM(K14:O14),"")</f>
        <v/>
      </c>
      <c r="F30" s="52" t="str">
        <f>IF(OR(B14=0,B14=5),"","☜未入力1年分あり")</f>
        <v/>
      </c>
      <c r="H30" s="15"/>
      <c r="I30" s="367"/>
      <c r="J30" s="2" t="s">
        <v>3</v>
      </c>
      <c r="K30" s="3" t="str">
        <f>IF(K15="","",IF($E$14="","",IF(K$22&gt;-30%,0,SUM($K$14:$O$14)-K$15*5)))</f>
        <v/>
      </c>
      <c r="L30" s="3" t="str">
        <f>IF(L15="","",IF($E$14="","",IF(L$22&gt;-30%,0,SUM($K$14:$O$14)-L$15*5)))</f>
        <v/>
      </c>
      <c r="M30" s="3" t="str">
        <f t="shared" ref="M30:O30" si="10">IF(M15="","",IF($E$14="","",IF(M$22&gt;-30%,0,SUM($K$14:$O$14)-M$15*5)))</f>
        <v/>
      </c>
      <c r="N30" s="3" t="str">
        <f t="shared" si="10"/>
        <v/>
      </c>
      <c r="O30" s="3" t="str">
        <f t="shared" si="10"/>
        <v/>
      </c>
      <c r="Q30" s="378" t="str">
        <f t="shared" si="8"/>
        <v/>
      </c>
      <c r="R30" s="378"/>
      <c r="S30" s="141" t="str">
        <f t="shared" si="9"/>
        <v/>
      </c>
    </row>
    <row r="31" spans="1:25" s="17" customFormat="1" ht="14.45" customHeight="1">
      <c r="A31" s="95"/>
      <c r="B31" s="15"/>
      <c r="C31" s="15"/>
      <c r="D31" s="15"/>
      <c r="E31" s="15"/>
      <c r="F31" s="15"/>
      <c r="G31" s="15"/>
      <c r="H31" s="15"/>
      <c r="I31" s="207" t="s">
        <v>152</v>
      </c>
      <c r="J31" s="208"/>
      <c r="T31" s="4"/>
      <c r="U31" s="4"/>
      <c r="V31" s="4"/>
      <c r="W31" s="4"/>
      <c r="X31" s="4"/>
      <c r="Y31" s="4"/>
    </row>
    <row r="32" spans="1:25" s="17" customFormat="1" ht="14.45" customHeight="1">
      <c r="A32" s="95"/>
      <c r="B32" s="15"/>
      <c r="C32" s="15"/>
      <c r="D32" s="15"/>
      <c r="E32" s="15"/>
      <c r="F32" s="15"/>
      <c r="G32" s="15"/>
      <c r="H32" s="15"/>
      <c r="I32" s="207" t="s">
        <v>154</v>
      </c>
      <c r="J32" s="208"/>
      <c r="T32" s="4"/>
      <c r="U32" s="4"/>
      <c r="V32" s="4"/>
      <c r="W32" s="4"/>
      <c r="X32" s="4"/>
      <c r="Y32" s="4"/>
    </row>
    <row r="33" spans="1:25" s="17" customFormat="1" ht="14.45" customHeight="1">
      <c r="A33" s="95"/>
      <c r="B33" s="15"/>
      <c r="C33" s="15"/>
      <c r="D33" s="15"/>
      <c r="E33" s="15"/>
      <c r="F33" s="15"/>
      <c r="G33" s="15"/>
      <c r="H33" s="15"/>
      <c r="I33" s="207" t="s">
        <v>136</v>
      </c>
      <c r="J33" s="208"/>
      <c r="T33" s="4"/>
      <c r="U33" s="4"/>
      <c r="V33" s="4"/>
      <c r="W33" s="4"/>
      <c r="X33" s="4"/>
      <c r="Y33" s="4"/>
    </row>
    <row r="34" spans="1:25" s="17" customFormat="1" ht="5.45" customHeight="1">
      <c r="A34" s="4"/>
      <c r="B34" s="15"/>
      <c r="C34" s="15"/>
      <c r="D34" s="15"/>
      <c r="E34" s="15"/>
      <c r="F34" s="15"/>
      <c r="G34" s="15"/>
      <c r="H34" s="15"/>
    </row>
    <row r="35" spans="1:25" s="17" customFormat="1" ht="18.600000000000001" customHeight="1" thickBot="1">
      <c r="A35" s="4"/>
      <c r="B35" s="15"/>
      <c r="C35" s="15"/>
      <c r="D35" s="15"/>
      <c r="E35" s="15"/>
      <c r="F35" s="15"/>
      <c r="G35" s="15"/>
      <c r="H35" s="15"/>
      <c r="I35" s="24" t="s">
        <v>47</v>
      </c>
      <c r="J35" s="14"/>
      <c r="K35" s="174"/>
      <c r="N35" s="175"/>
      <c r="O35" s="176"/>
      <c r="Q35" s="248" t="s">
        <v>97</v>
      </c>
      <c r="R35" s="14"/>
      <c r="S35" s="350" t="s">
        <v>133</v>
      </c>
      <c r="T35" s="351"/>
    </row>
    <row r="36" spans="1:25" s="17" customFormat="1" ht="21.75" customHeight="1" thickTop="1">
      <c r="A36" s="4"/>
      <c r="B36" s="15"/>
      <c r="C36" s="15"/>
      <c r="D36" s="15"/>
      <c r="E36" s="15"/>
      <c r="F36" s="15"/>
      <c r="G36" s="15"/>
      <c r="H36" s="15"/>
      <c r="I36" s="311" t="s">
        <v>41</v>
      </c>
      <c r="J36" s="311"/>
      <c r="K36" s="214" t="s">
        <v>135</v>
      </c>
      <c r="L36" s="221" t="s">
        <v>143</v>
      </c>
      <c r="M36" s="222" t="s">
        <v>29</v>
      </c>
      <c r="N36" s="222" t="s">
        <v>30</v>
      </c>
      <c r="O36" s="223" t="s">
        <v>32</v>
      </c>
      <c r="Q36" s="296" t="s">
        <v>27</v>
      </c>
      <c r="R36" s="297"/>
      <c r="S36" s="242" t="s">
        <v>96</v>
      </c>
      <c r="T36" s="243" t="s">
        <v>138</v>
      </c>
    </row>
    <row r="37" spans="1:25" s="17" customFormat="1" ht="22.5" customHeight="1" thickBot="1">
      <c r="A37" s="4"/>
      <c r="B37" s="15"/>
      <c r="C37" s="15"/>
      <c r="D37" s="15"/>
      <c r="E37" s="15"/>
      <c r="F37" s="15"/>
      <c r="G37" s="15"/>
      <c r="H37" s="15"/>
      <c r="I37" s="285" t="s">
        <v>56</v>
      </c>
      <c r="J37" s="285"/>
      <c r="K37" s="212" t="str">
        <f>K104</f>
        <v/>
      </c>
      <c r="L37" s="224" t="str">
        <f>N104</f>
        <v/>
      </c>
      <c r="M37" s="225" t="str">
        <f>L104</f>
        <v/>
      </c>
      <c r="N37" s="226" t="str">
        <f>M104</f>
        <v/>
      </c>
      <c r="O37" s="227" t="str">
        <f>O104</f>
        <v/>
      </c>
      <c r="Q37" s="168" t="s">
        <v>91</v>
      </c>
      <c r="R37" s="169"/>
      <c r="S37" s="239">
        <v>500000</v>
      </c>
      <c r="T37" s="238">
        <v>300000</v>
      </c>
    </row>
    <row r="38" spans="1:25" s="17" customFormat="1" ht="15" customHeight="1" thickTop="1">
      <c r="A38" s="95"/>
      <c r="B38" s="15"/>
      <c r="C38" s="15"/>
      <c r="D38" s="15"/>
      <c r="E38" s="15"/>
      <c r="F38" s="15"/>
      <c r="G38" s="15"/>
      <c r="H38" s="15"/>
      <c r="I38" s="207" t="s">
        <v>150</v>
      </c>
      <c r="J38" s="208"/>
      <c r="T38" s="4"/>
      <c r="U38" s="4"/>
      <c r="V38" s="4"/>
      <c r="W38" s="4"/>
      <c r="X38" s="4"/>
      <c r="Y38" s="4"/>
    </row>
    <row r="39" spans="1:25" s="17" customFormat="1" ht="36" customHeight="1" thickBot="1">
      <c r="A39" s="4"/>
      <c r="B39" s="15"/>
      <c r="C39" s="15"/>
      <c r="D39" s="15"/>
      <c r="E39" s="15"/>
      <c r="F39" s="15"/>
      <c r="G39" s="15"/>
      <c r="H39" s="15"/>
    </row>
    <row r="40" spans="1:25" s="17" customFormat="1" ht="38.25" customHeight="1">
      <c r="A40" s="95"/>
      <c r="B40" s="15"/>
      <c r="C40" s="15"/>
      <c r="D40" s="15"/>
      <c r="E40" s="15"/>
      <c r="F40" s="15"/>
      <c r="G40" s="15"/>
      <c r="H40" s="15"/>
      <c r="I40" s="254" t="s">
        <v>98</v>
      </c>
      <c r="J40" s="255"/>
      <c r="K40" s="256"/>
      <c r="M40" s="329" t="s">
        <v>176</v>
      </c>
      <c r="N40" s="330"/>
      <c r="O40" s="331"/>
      <c r="Q40" s="377" t="s">
        <v>142</v>
      </c>
      <c r="R40" s="377"/>
      <c r="S40" s="377"/>
      <c r="T40" s="377"/>
    </row>
    <row r="41" spans="1:25" s="17" customFormat="1" ht="38.25" customHeight="1">
      <c r="A41" s="95"/>
      <c r="B41" s="15"/>
      <c r="C41" s="15"/>
      <c r="D41" s="15"/>
      <c r="E41" s="15"/>
      <c r="F41" s="15"/>
      <c r="G41" s="15"/>
      <c r="H41" s="15"/>
      <c r="I41" s="123" t="s">
        <v>101</v>
      </c>
      <c r="J41" s="125"/>
      <c r="K41" s="124"/>
      <c r="M41" s="332"/>
      <c r="N41" s="333"/>
      <c r="O41" s="334"/>
      <c r="Q41" s="377"/>
      <c r="R41" s="377"/>
      <c r="S41" s="377"/>
      <c r="T41" s="377"/>
    </row>
    <row r="42" spans="1:25" s="17" customFormat="1" ht="38.25" customHeight="1">
      <c r="A42" s="95"/>
      <c r="B42" s="15"/>
      <c r="C42" s="15"/>
      <c r="D42" s="15"/>
      <c r="E42" s="15"/>
      <c r="F42" s="15"/>
      <c r="G42" s="15"/>
      <c r="H42" s="15"/>
      <c r="I42" s="120" t="s">
        <v>99</v>
      </c>
      <c r="J42" s="121"/>
      <c r="K42" s="122"/>
      <c r="M42" s="332"/>
      <c r="N42" s="333"/>
      <c r="O42" s="334"/>
    </row>
    <row r="43" spans="1:25" s="17" customFormat="1" ht="38.25" customHeight="1">
      <c r="A43" s="95"/>
      <c r="B43" s="15"/>
      <c r="C43" s="15"/>
      <c r="D43" s="15"/>
      <c r="E43" s="15"/>
      <c r="F43" s="15"/>
      <c r="G43" s="15"/>
      <c r="H43" s="15"/>
      <c r="I43" s="118" t="s">
        <v>100</v>
      </c>
      <c r="J43" s="119"/>
      <c r="K43" s="117"/>
      <c r="M43" s="332"/>
      <c r="N43" s="333"/>
      <c r="O43" s="334"/>
    </row>
    <row r="44" spans="1:25" s="17" customFormat="1" ht="38.25" customHeight="1">
      <c r="A44" s="95"/>
      <c r="B44" s="15"/>
      <c r="C44" s="15"/>
      <c r="D44" s="15"/>
      <c r="E44" s="15"/>
      <c r="F44" s="15"/>
      <c r="G44" s="15"/>
      <c r="H44" s="15"/>
      <c r="I44" s="120" t="s">
        <v>102</v>
      </c>
      <c r="J44" s="170"/>
      <c r="K44" s="122"/>
      <c r="M44" s="332"/>
      <c r="N44" s="333"/>
      <c r="O44" s="334"/>
    </row>
    <row r="45" spans="1:25" s="17" customFormat="1" ht="69.599999999999994" customHeight="1" thickBot="1">
      <c r="A45" s="95"/>
      <c r="B45" s="15"/>
      <c r="C45" s="15"/>
      <c r="D45" s="15"/>
      <c r="E45" s="15"/>
      <c r="F45" s="15"/>
      <c r="G45" s="15"/>
      <c r="H45" s="15"/>
      <c r="I45" s="338" t="s">
        <v>165</v>
      </c>
      <c r="J45" s="339"/>
      <c r="K45" s="340"/>
      <c r="M45" s="335"/>
      <c r="N45" s="336"/>
      <c r="O45" s="337"/>
    </row>
    <row r="46" spans="1:25" s="17" customFormat="1" ht="22.9" customHeight="1" thickBot="1">
      <c r="A46" s="4"/>
      <c r="B46" s="15"/>
      <c r="C46" s="15"/>
      <c r="D46" s="15"/>
      <c r="E46" s="15"/>
      <c r="F46" s="15"/>
      <c r="G46" s="15"/>
      <c r="H46" s="15"/>
    </row>
    <row r="47" spans="1:25" s="17" customFormat="1" ht="117.6" customHeight="1" thickBot="1">
      <c r="A47" s="4"/>
      <c r="B47" s="15"/>
      <c r="C47" s="15"/>
      <c r="D47" s="15"/>
      <c r="E47" s="15"/>
      <c r="F47" s="15"/>
      <c r="G47" s="15"/>
      <c r="H47" s="15"/>
      <c r="I47" s="301" t="s">
        <v>175</v>
      </c>
      <c r="J47" s="302"/>
      <c r="K47" s="302"/>
      <c r="L47" s="302"/>
      <c r="M47" s="302"/>
      <c r="N47" s="302"/>
      <c r="O47" s="303"/>
    </row>
    <row r="48" spans="1:25" s="17" customFormat="1" ht="24" customHeight="1">
      <c r="A48" s="4"/>
      <c r="B48" s="15"/>
      <c r="C48" s="15"/>
      <c r="D48" s="15"/>
      <c r="E48" s="15"/>
      <c r="F48" s="15"/>
      <c r="G48" s="15"/>
      <c r="H48" s="15"/>
      <c r="I48" s="179" t="s">
        <v>88</v>
      </c>
      <c r="J48" s="127"/>
      <c r="K48" s="127"/>
      <c r="L48" s="127"/>
      <c r="M48" s="127"/>
      <c r="N48" s="127"/>
      <c r="O48" s="128"/>
    </row>
    <row r="49" spans="1:15" s="17" customFormat="1" ht="36" customHeight="1">
      <c r="A49" s="4"/>
      <c r="B49" s="15"/>
      <c r="C49" s="15"/>
      <c r="D49" s="15"/>
      <c r="E49" s="15"/>
      <c r="F49" s="15"/>
      <c r="G49" s="15"/>
      <c r="H49" s="15"/>
      <c r="I49" s="304" t="s">
        <v>171</v>
      </c>
      <c r="J49" s="305"/>
      <c r="K49" s="305"/>
      <c r="L49" s="305"/>
      <c r="M49" s="305"/>
      <c r="N49" s="305"/>
      <c r="O49" s="306"/>
    </row>
    <row r="50" spans="1:15" s="17" customFormat="1" ht="35.450000000000003" customHeight="1">
      <c r="A50" s="4"/>
      <c r="B50" s="15"/>
      <c r="C50" s="15"/>
      <c r="D50" s="15"/>
      <c r="E50" s="15"/>
      <c r="F50" s="15"/>
      <c r="G50" s="15"/>
      <c r="H50" s="15"/>
      <c r="I50" s="304" t="s">
        <v>172</v>
      </c>
      <c r="J50" s="305"/>
      <c r="K50" s="305"/>
      <c r="L50" s="305"/>
      <c r="M50" s="305"/>
      <c r="N50" s="305"/>
      <c r="O50" s="306"/>
    </row>
    <row r="51" spans="1:15" s="17" customFormat="1" ht="21" customHeight="1">
      <c r="A51" s="4"/>
      <c r="B51" s="15"/>
      <c r="C51" s="15"/>
      <c r="D51" s="15"/>
      <c r="E51" s="15"/>
      <c r="F51" s="15"/>
      <c r="G51" s="15"/>
      <c r="H51" s="15"/>
      <c r="I51" s="304" t="s">
        <v>110</v>
      </c>
      <c r="J51" s="305"/>
      <c r="K51" s="305"/>
      <c r="L51" s="305"/>
      <c r="M51" s="305"/>
      <c r="N51" s="305"/>
      <c r="O51" s="306"/>
    </row>
    <row r="52" spans="1:15" s="17" customFormat="1" ht="21" customHeight="1">
      <c r="A52" s="4"/>
      <c r="B52" s="15"/>
      <c r="C52" s="15"/>
      <c r="D52" s="15"/>
      <c r="E52" s="15"/>
      <c r="F52" s="15"/>
      <c r="G52" s="15"/>
      <c r="H52" s="15"/>
      <c r="I52" s="268" t="s">
        <v>111</v>
      </c>
      <c r="J52" s="269"/>
      <c r="K52" s="269"/>
      <c r="L52" s="269"/>
      <c r="M52" s="269"/>
      <c r="N52" s="269"/>
      <c r="O52" s="270"/>
    </row>
    <row r="53" spans="1:15" s="17" customFormat="1" ht="21" customHeight="1">
      <c r="A53" s="4"/>
      <c r="B53" s="15"/>
      <c r="C53" s="15"/>
      <c r="D53" s="15"/>
      <c r="E53" s="15"/>
      <c r="F53" s="15"/>
      <c r="G53" s="15"/>
      <c r="H53" s="15"/>
      <c r="I53" s="268" t="s">
        <v>112</v>
      </c>
      <c r="J53" s="269"/>
      <c r="K53" s="269"/>
      <c r="L53" s="269"/>
      <c r="M53" s="269"/>
      <c r="N53" s="269"/>
      <c r="O53" s="270"/>
    </row>
    <row r="54" spans="1:15" s="17" customFormat="1" ht="35.450000000000003" customHeight="1" thickBot="1">
      <c r="A54" s="4"/>
      <c r="B54" s="15"/>
      <c r="C54" s="15"/>
      <c r="D54" s="15"/>
      <c r="E54" s="15"/>
      <c r="F54" s="15"/>
      <c r="G54" s="15"/>
      <c r="H54" s="15"/>
      <c r="I54" s="341" t="s">
        <v>113</v>
      </c>
      <c r="J54" s="342"/>
      <c r="K54" s="342"/>
      <c r="L54" s="342"/>
      <c r="M54" s="342"/>
      <c r="N54" s="342"/>
      <c r="O54" s="343"/>
    </row>
    <row r="55" spans="1:15" s="17" customFormat="1" ht="24" customHeight="1">
      <c r="A55" s="4"/>
      <c r="B55" s="15"/>
      <c r="C55" s="15"/>
      <c r="D55" s="15"/>
      <c r="E55" s="15"/>
      <c r="F55" s="15"/>
      <c r="G55" s="15"/>
      <c r="H55" s="15"/>
      <c r="I55" s="179" t="s">
        <v>89</v>
      </c>
      <c r="J55" s="129"/>
      <c r="K55" s="127"/>
      <c r="L55" s="127"/>
      <c r="M55" s="127"/>
      <c r="N55" s="127"/>
      <c r="O55" s="128"/>
    </row>
    <row r="56" spans="1:15" s="17" customFormat="1" ht="21" customHeight="1">
      <c r="A56" s="4"/>
      <c r="B56" s="15"/>
      <c r="C56" s="15"/>
      <c r="D56" s="15"/>
      <c r="E56" s="15"/>
      <c r="F56" s="15"/>
      <c r="G56" s="15"/>
      <c r="H56" s="15"/>
      <c r="I56" s="304" t="s">
        <v>114</v>
      </c>
      <c r="J56" s="305"/>
      <c r="K56" s="305"/>
      <c r="L56" s="305"/>
      <c r="M56" s="305"/>
      <c r="N56" s="305"/>
      <c r="O56" s="306"/>
    </row>
    <row r="57" spans="1:15" s="17" customFormat="1" ht="35.450000000000003" customHeight="1">
      <c r="A57" s="4"/>
      <c r="B57" s="15"/>
      <c r="C57" s="15"/>
      <c r="D57" s="15"/>
      <c r="E57" s="15"/>
      <c r="F57" s="15"/>
      <c r="G57" s="15"/>
      <c r="H57" s="15"/>
      <c r="I57" s="304" t="s">
        <v>173</v>
      </c>
      <c r="J57" s="305"/>
      <c r="K57" s="305"/>
      <c r="L57" s="305"/>
      <c r="M57" s="305"/>
      <c r="N57" s="305"/>
      <c r="O57" s="306"/>
    </row>
    <row r="58" spans="1:15" s="17" customFormat="1" ht="19.149999999999999" customHeight="1" thickBot="1">
      <c r="A58" s="4"/>
      <c r="B58" s="15"/>
      <c r="C58" s="15"/>
      <c r="D58" s="15"/>
      <c r="E58" s="15"/>
      <c r="F58" s="15"/>
      <c r="G58" s="15"/>
      <c r="H58" s="15"/>
      <c r="I58" s="341" t="s">
        <v>115</v>
      </c>
      <c r="J58" s="342"/>
      <c r="K58" s="342"/>
      <c r="L58" s="342"/>
      <c r="M58" s="342"/>
      <c r="N58" s="342"/>
      <c r="O58" s="343"/>
    </row>
    <row r="59" spans="1:15" s="17" customFormat="1" ht="7.9" customHeight="1" thickBot="1">
      <c r="A59" s="4"/>
      <c r="B59" s="15"/>
      <c r="C59" s="15"/>
      <c r="D59" s="15"/>
      <c r="E59" s="15"/>
      <c r="F59" s="15"/>
      <c r="G59" s="15"/>
      <c r="H59" s="15"/>
      <c r="I59" s="126"/>
      <c r="J59" s="126"/>
    </row>
    <row r="60" spans="1:15" s="17" customFormat="1" ht="127.9" customHeight="1" thickBot="1">
      <c r="A60" s="4"/>
      <c r="B60" s="15"/>
      <c r="C60" s="15"/>
      <c r="D60" s="15"/>
      <c r="E60" s="15"/>
      <c r="F60" s="15"/>
      <c r="G60" s="15"/>
      <c r="H60" s="15"/>
      <c r="I60" s="298" t="s">
        <v>116</v>
      </c>
      <c r="J60" s="299"/>
      <c r="K60" s="299"/>
      <c r="L60" s="299"/>
      <c r="M60" s="299"/>
      <c r="N60" s="299"/>
      <c r="O60" s="300"/>
    </row>
    <row r="61" spans="1:15" s="17" customFormat="1" ht="7.9" customHeight="1" thickBot="1">
      <c r="A61" s="4"/>
      <c r="B61" s="15"/>
      <c r="C61" s="15"/>
      <c r="D61" s="15"/>
      <c r="E61" s="15"/>
      <c r="F61" s="15"/>
      <c r="G61" s="15"/>
      <c r="H61" s="15"/>
      <c r="I61" s="199"/>
      <c r="J61" s="199"/>
      <c r="K61" s="199"/>
      <c r="L61" s="199"/>
      <c r="M61" s="199"/>
      <c r="N61" s="199"/>
      <c r="O61" s="199"/>
    </row>
    <row r="62" spans="1:15" s="17" customFormat="1" ht="85.9" customHeight="1" thickBot="1">
      <c r="A62" s="95"/>
      <c r="B62" s="15"/>
      <c r="C62" s="15"/>
      <c r="D62" s="15"/>
      <c r="E62" s="15"/>
      <c r="F62" s="15"/>
      <c r="G62" s="15"/>
      <c r="H62" s="15"/>
      <c r="I62" s="265" t="s">
        <v>109</v>
      </c>
      <c r="J62" s="266"/>
      <c r="K62" s="266"/>
      <c r="L62" s="266"/>
      <c r="M62" s="266"/>
      <c r="N62" s="266"/>
      <c r="O62" s="267"/>
    </row>
    <row r="63" spans="1:15" s="17" customFormat="1" ht="19.149999999999999" customHeight="1" thickBot="1">
      <c r="A63" s="97"/>
      <c r="B63" s="95"/>
      <c r="C63" s="95"/>
      <c r="D63" s="95"/>
      <c r="E63" s="95"/>
      <c r="F63" s="95"/>
      <c r="G63" s="95"/>
      <c r="H63" s="95"/>
    </row>
    <row r="64" spans="1:15" s="17" customFormat="1" ht="74.45" customHeight="1" thickBot="1">
      <c r="A64" s="97"/>
      <c r="B64" s="95"/>
      <c r="C64" s="95"/>
      <c r="D64" s="95"/>
      <c r="E64" s="95"/>
      <c r="F64" s="95"/>
      <c r="G64" s="95"/>
      <c r="H64" s="95"/>
      <c r="I64" s="262" t="s">
        <v>174</v>
      </c>
      <c r="J64" s="263"/>
      <c r="K64" s="263"/>
      <c r="L64" s="263"/>
      <c r="M64" s="263"/>
      <c r="N64" s="263"/>
      <c r="O64" s="264"/>
    </row>
    <row r="65" spans="1:20" s="17" customFormat="1" ht="25.9" customHeight="1" thickBot="1">
      <c r="A65" s="97"/>
      <c r="B65" s="95"/>
      <c r="C65" s="95"/>
      <c r="D65" s="95"/>
      <c r="E65" s="95"/>
      <c r="F65" s="95"/>
      <c r="G65" s="95"/>
      <c r="H65" s="95"/>
    </row>
    <row r="66" spans="1:20" s="17" customFormat="1" ht="30" customHeight="1">
      <c r="A66" s="97"/>
      <c r="B66" s="95"/>
      <c r="C66" s="95"/>
      <c r="D66" s="95"/>
      <c r="E66" s="95"/>
      <c r="F66" s="95"/>
      <c r="G66" s="95"/>
      <c r="H66" s="95"/>
      <c r="I66" s="181" t="s">
        <v>106</v>
      </c>
      <c r="J66" s="182"/>
      <c r="K66" s="182"/>
      <c r="L66" s="182"/>
      <c r="M66" s="182"/>
      <c r="N66" s="182"/>
      <c r="O66" s="183"/>
    </row>
    <row r="67" spans="1:20" s="17" customFormat="1" ht="27.6" customHeight="1">
      <c r="A67" s="97"/>
      <c r="B67" s="95"/>
      <c r="C67" s="95"/>
      <c r="D67" s="95"/>
      <c r="E67" s="95"/>
      <c r="F67" s="95"/>
      <c r="G67" s="95"/>
      <c r="H67" s="95"/>
      <c r="I67" s="185" t="s">
        <v>107</v>
      </c>
      <c r="J67" s="186"/>
      <c r="K67" s="186"/>
      <c r="L67" s="191" t="s">
        <v>108</v>
      </c>
      <c r="M67" s="186"/>
      <c r="N67" s="186"/>
      <c r="O67" s="187"/>
    </row>
    <row r="68" spans="1:20" s="17" customFormat="1" ht="27.6" customHeight="1" thickBot="1">
      <c r="A68" s="97"/>
      <c r="B68" s="95"/>
      <c r="C68" s="95"/>
      <c r="D68" s="95"/>
      <c r="E68" s="95"/>
      <c r="F68" s="95"/>
      <c r="G68" s="95"/>
      <c r="H68" s="95"/>
      <c r="I68" s="188" t="s">
        <v>105</v>
      </c>
      <c r="J68" s="189"/>
      <c r="K68" s="189"/>
      <c r="L68" s="189"/>
      <c r="M68" s="189"/>
      <c r="N68" s="189"/>
      <c r="O68" s="190"/>
    </row>
    <row r="69" spans="1:20" s="17" customFormat="1">
      <c r="A69" s="97"/>
      <c r="B69" s="95"/>
      <c r="C69" s="95"/>
      <c r="D69" s="95"/>
      <c r="E69" s="95"/>
      <c r="F69" s="95"/>
      <c r="G69" s="95"/>
      <c r="H69" s="95"/>
    </row>
    <row r="70" spans="1:20" s="17" customFormat="1">
      <c r="A70" s="97"/>
      <c r="B70" s="95"/>
      <c r="C70" s="95"/>
      <c r="D70" s="95"/>
      <c r="E70" s="95"/>
      <c r="F70" s="95"/>
      <c r="G70" s="95"/>
      <c r="H70" s="95"/>
      <c r="L70"/>
    </row>
    <row r="71" spans="1:20" s="17" customFormat="1">
      <c r="A71" s="97"/>
      <c r="B71" s="95"/>
      <c r="C71" s="95"/>
      <c r="D71" s="95"/>
      <c r="E71" s="95"/>
      <c r="F71" s="95"/>
      <c r="G71" s="95"/>
      <c r="H71" s="95"/>
    </row>
    <row r="72" spans="1:20" s="17" customFormat="1">
      <c r="A72" s="97"/>
      <c r="B72" s="95"/>
      <c r="C72" s="95"/>
      <c r="D72" s="95"/>
      <c r="E72" s="95"/>
      <c r="F72" s="95"/>
      <c r="G72" s="95"/>
      <c r="H72" s="95"/>
    </row>
    <row r="73" spans="1:20" s="17" customFormat="1">
      <c r="A73" s="97"/>
      <c r="B73" s="95"/>
      <c r="C73" s="95"/>
      <c r="D73" s="95"/>
      <c r="E73" s="95"/>
      <c r="F73" s="95"/>
      <c r="G73" s="95"/>
      <c r="H73" s="95"/>
    </row>
    <row r="74" spans="1:20" s="17" customFormat="1" ht="18" hidden="1" customHeight="1">
      <c r="A74" s="97"/>
      <c r="B74" s="328" t="s">
        <v>18</v>
      </c>
      <c r="C74" s="16"/>
      <c r="D74" s="16" t="s">
        <v>18</v>
      </c>
      <c r="E74" s="16"/>
      <c r="F74" s="16"/>
      <c r="G74" s="16"/>
      <c r="H74" s="16"/>
      <c r="I74" s="16" t="s">
        <v>18</v>
      </c>
      <c r="J74" s="16"/>
      <c r="K74" s="16"/>
      <c r="L74" s="16"/>
      <c r="M74" s="16"/>
      <c r="N74" s="16"/>
      <c r="O74" s="16"/>
      <c r="P74" s="16"/>
      <c r="Q74" s="16"/>
      <c r="R74" s="16"/>
      <c r="S74" s="16"/>
      <c r="T74" s="16"/>
    </row>
    <row r="75" spans="1:20" s="17" customFormat="1" ht="24" hidden="1">
      <c r="A75" s="97"/>
      <c r="B75" s="328"/>
      <c r="C75" s="96"/>
      <c r="D75" s="95"/>
      <c r="E75" s="95"/>
      <c r="F75" s="95"/>
      <c r="G75" s="95"/>
      <c r="H75" s="95"/>
    </row>
    <row r="76" spans="1:20" s="17" customFormat="1" ht="24.75" hidden="1">
      <c r="A76" s="97"/>
      <c r="B76" s="328"/>
      <c r="C76" s="96"/>
      <c r="D76" s="143" t="s">
        <v>19</v>
      </c>
      <c r="E76" s="379" t="s">
        <v>76</v>
      </c>
      <c r="F76" s="380"/>
      <c r="G76" s="380"/>
      <c r="H76" s="381"/>
      <c r="I76" s="24" t="s">
        <v>75</v>
      </c>
    </row>
    <row r="77" spans="1:20" s="17" customFormat="1" ht="54.6" hidden="1" customHeight="1">
      <c r="A77" s="97"/>
      <c r="B77" s="328"/>
      <c r="C77" s="96"/>
      <c r="D77" s="144" t="s">
        <v>20</v>
      </c>
      <c r="E77" s="145" t="s">
        <v>21</v>
      </c>
      <c r="F77" s="146" t="s">
        <v>45</v>
      </c>
      <c r="G77" s="145" t="s">
        <v>22</v>
      </c>
      <c r="H77" s="146" t="s">
        <v>45</v>
      </c>
      <c r="I77" s="292" t="s">
        <v>29</v>
      </c>
      <c r="J77" s="290"/>
      <c r="K77" s="30" t="s">
        <v>33</v>
      </c>
      <c r="L77" s="31" t="s">
        <v>31</v>
      </c>
      <c r="M77" s="25" t="s">
        <v>48</v>
      </c>
      <c r="N77" s="31" t="s">
        <v>34</v>
      </c>
      <c r="O77" s="25" t="s">
        <v>48</v>
      </c>
      <c r="P77" s="166" t="s">
        <v>35</v>
      </c>
      <c r="Q77" s="167" t="s">
        <v>48</v>
      </c>
    </row>
    <row r="78" spans="1:20" s="17" customFormat="1" ht="24" hidden="1">
      <c r="A78" s="97"/>
      <c r="B78" s="328"/>
      <c r="C78" s="96"/>
      <c r="D78" s="93" t="str">
        <f>IF(OR(M78="",M78&lt;0),"",RANK(M78,$M$78:$M$92))</f>
        <v/>
      </c>
      <c r="E78" s="147" t="str">
        <f>IF(OR(O78="",O78&lt;0),"",RANK(O78,$O$78:$O$92))</f>
        <v/>
      </c>
      <c r="F78" s="148" t="str">
        <f>IF(E78="","",IF(E78=1,1,""))</f>
        <v/>
      </c>
      <c r="G78" s="147" t="str">
        <f>IF(OR(Q78="",Q78&lt;0),"",RANK(Q78,$Q$78:$Q$92))</f>
        <v/>
      </c>
      <c r="H78" s="148" t="str">
        <f>IF(G78="","",IF(G78=1,1,""))</f>
        <v/>
      </c>
      <c r="I78" s="32" t="s">
        <v>1</v>
      </c>
      <c r="J78" s="33"/>
      <c r="K78" s="34">
        <v>11</v>
      </c>
      <c r="L78" s="35" t="str">
        <f>K20</f>
        <v/>
      </c>
      <c r="M78" s="36" t="str">
        <f>K28</f>
        <v/>
      </c>
      <c r="N78" s="35" t="str">
        <f>IF(AND(L78&lt;=-30%,L78&gt;-50%),L78,"")</f>
        <v/>
      </c>
      <c r="O78" s="36" t="str">
        <f>IF(AND(L78&lt;=-30%,L78&gt;-50%),M78,"")</f>
        <v/>
      </c>
      <c r="P78" s="160" t="str">
        <f>IF(L78&lt;=-50%,L78,"")</f>
        <v/>
      </c>
      <c r="Q78" s="161" t="str">
        <f>IF(L78&lt;=-50%,M78,"")</f>
        <v/>
      </c>
    </row>
    <row r="79" spans="1:20" s="17" customFormat="1" ht="24" hidden="1">
      <c r="A79" s="97"/>
      <c r="B79" s="328"/>
      <c r="C79" s="96"/>
      <c r="D79" s="93" t="str">
        <f t="shared" ref="D79:D91" si="11">IF(OR(M79="",M79&lt;0),"",RANK(M79,$M$78:$M$92))</f>
        <v/>
      </c>
      <c r="E79" s="147" t="str">
        <f>IF(OR(O79="",O79&lt;0),"",RANK(O79,$O$78:$O$92))</f>
        <v/>
      </c>
      <c r="F79" s="148" t="str">
        <f>IF(E79="","",IF(E79=1,1,""))</f>
        <v/>
      </c>
      <c r="G79" s="147" t="str">
        <f t="shared" ref="G79:G92" si="12">IF(OR(Q79="",Q79&lt;0),"",RANK(Q79,$Q$78:$Q$92))</f>
        <v/>
      </c>
      <c r="H79" s="148" t="str">
        <f t="shared" ref="H79:H91" si="13">IF(G79="","",IF(G79=1,1,""))</f>
        <v/>
      </c>
      <c r="I79" s="37" t="s">
        <v>1</v>
      </c>
      <c r="J79" s="38"/>
      <c r="K79" s="39">
        <v>12</v>
      </c>
      <c r="L79" s="40" t="str">
        <f>L20</f>
        <v/>
      </c>
      <c r="M79" s="41" t="str">
        <f>L28</f>
        <v/>
      </c>
      <c r="N79" s="40" t="str">
        <f>IF(AND(L79&lt;=-30%,L79&gt;-50%),L79,"")</f>
        <v/>
      </c>
      <c r="O79" s="41" t="str">
        <f>IF(AND(L79&lt;=-30%,L79&gt;-50%),M79,"")</f>
        <v/>
      </c>
      <c r="P79" s="162" t="str">
        <f>IF(L79&lt;=-50%,L79,"")</f>
        <v/>
      </c>
      <c r="Q79" s="163" t="str">
        <f>IF(L79&lt;=-50%,M79,"")</f>
        <v/>
      </c>
    </row>
    <row r="80" spans="1:20" s="17" customFormat="1" ht="24" hidden="1">
      <c r="A80" s="97"/>
      <c r="B80" s="328"/>
      <c r="C80" s="96"/>
      <c r="D80" s="93" t="str">
        <f t="shared" si="11"/>
        <v/>
      </c>
      <c r="E80" s="147" t="str">
        <f t="shared" ref="E80:E92" si="14">IF(OR(O80="",O80&lt;0),"",RANK(O80,$O$78:$O$92))</f>
        <v/>
      </c>
      <c r="F80" s="148" t="str">
        <f t="shared" ref="F80:F91" si="15">IF(E80="","",IF(E80=1,1,""))</f>
        <v/>
      </c>
      <c r="G80" s="147" t="str">
        <f t="shared" si="12"/>
        <v/>
      </c>
      <c r="H80" s="148" t="str">
        <f t="shared" si="13"/>
        <v/>
      </c>
      <c r="I80" s="37" t="s">
        <v>1</v>
      </c>
      <c r="J80" s="38"/>
      <c r="K80" s="39">
        <v>1</v>
      </c>
      <c r="L80" s="40" t="str">
        <f>M20</f>
        <v/>
      </c>
      <c r="M80" s="41" t="str">
        <f>M28</f>
        <v/>
      </c>
      <c r="N80" s="40" t="str">
        <f>IF(AND(L80&lt;=-30%,L80&gt;-50%),L80,"")</f>
        <v/>
      </c>
      <c r="O80" s="41" t="str">
        <f>IF(AND(L80&lt;=-30%,L80&gt;-50%),M80,"")</f>
        <v/>
      </c>
      <c r="P80" s="162" t="str">
        <f>IF(L80&lt;=-50%,L80,"")</f>
        <v/>
      </c>
      <c r="Q80" s="163" t="str">
        <f>IF(L80&lt;=-50%,M80,"")</f>
        <v/>
      </c>
    </row>
    <row r="81" spans="1:17" s="17" customFormat="1" ht="24" hidden="1">
      <c r="A81" s="97"/>
      <c r="B81" s="328"/>
      <c r="C81" s="96"/>
      <c r="D81" s="93" t="str">
        <f t="shared" si="11"/>
        <v/>
      </c>
      <c r="E81" s="147" t="str">
        <f t="shared" si="14"/>
        <v/>
      </c>
      <c r="F81" s="148" t="str">
        <f t="shared" si="15"/>
        <v/>
      </c>
      <c r="G81" s="147" t="str">
        <f t="shared" si="12"/>
        <v/>
      </c>
      <c r="H81" s="148" t="str">
        <f t="shared" si="13"/>
        <v/>
      </c>
      <c r="I81" s="37" t="s">
        <v>1</v>
      </c>
      <c r="J81" s="38"/>
      <c r="K81" s="39">
        <v>2</v>
      </c>
      <c r="L81" s="40" t="str">
        <f>N20</f>
        <v/>
      </c>
      <c r="M81" s="41" t="str">
        <f>N28</f>
        <v/>
      </c>
      <c r="N81" s="40" t="str">
        <f t="shared" ref="N81:N92" si="16">IF(AND(L81&lt;=-30%,L81&gt;-50%),L81,"")</f>
        <v/>
      </c>
      <c r="O81" s="41" t="str">
        <f t="shared" ref="O81:O92" si="17">IF(AND(L81&lt;=-30%,L81&gt;-50%),M81,"")</f>
        <v/>
      </c>
      <c r="P81" s="162" t="str">
        <f t="shared" ref="P81:P92" si="18">IF(L81&lt;=-50%,L81,"")</f>
        <v/>
      </c>
      <c r="Q81" s="163" t="str">
        <f t="shared" ref="Q81:Q92" si="19">IF(L81&lt;=-50%,M81,"")</f>
        <v/>
      </c>
    </row>
    <row r="82" spans="1:17" s="17" customFormat="1" ht="24" hidden="1">
      <c r="A82" s="97"/>
      <c r="B82" s="328"/>
      <c r="C82" s="96"/>
      <c r="D82" s="93" t="str">
        <f t="shared" si="11"/>
        <v/>
      </c>
      <c r="E82" s="147" t="str">
        <f t="shared" si="14"/>
        <v/>
      </c>
      <c r="F82" s="148" t="str">
        <f t="shared" si="15"/>
        <v/>
      </c>
      <c r="G82" s="147" t="str">
        <f t="shared" si="12"/>
        <v/>
      </c>
      <c r="H82" s="148" t="str">
        <f t="shared" si="13"/>
        <v/>
      </c>
      <c r="I82" s="42" t="s">
        <v>1</v>
      </c>
      <c r="J82" s="43"/>
      <c r="K82" s="44">
        <v>3</v>
      </c>
      <c r="L82" s="45" t="str">
        <f>O20</f>
        <v/>
      </c>
      <c r="M82" s="46" t="str">
        <f>O28</f>
        <v/>
      </c>
      <c r="N82" s="45" t="str">
        <f t="shared" si="16"/>
        <v/>
      </c>
      <c r="O82" s="46" t="str">
        <f t="shared" si="17"/>
        <v/>
      </c>
      <c r="P82" s="164" t="str">
        <f t="shared" si="18"/>
        <v/>
      </c>
      <c r="Q82" s="165" t="str">
        <f t="shared" si="19"/>
        <v/>
      </c>
    </row>
    <row r="83" spans="1:17" s="17" customFormat="1" ht="24" hidden="1">
      <c r="A83" s="97"/>
      <c r="B83" s="328"/>
      <c r="C83" s="96"/>
      <c r="D83" s="93" t="str">
        <f t="shared" si="11"/>
        <v/>
      </c>
      <c r="E83" s="147" t="str">
        <f t="shared" si="14"/>
        <v/>
      </c>
      <c r="F83" s="148" t="str">
        <f t="shared" si="15"/>
        <v/>
      </c>
      <c r="G83" s="147" t="str">
        <f t="shared" si="12"/>
        <v/>
      </c>
      <c r="H83" s="148" t="str">
        <f>IF(G83="","",IF(G83=1,1,""))</f>
        <v/>
      </c>
      <c r="I83" s="32" t="s">
        <v>2</v>
      </c>
      <c r="J83" s="33"/>
      <c r="K83" s="34">
        <v>11</v>
      </c>
      <c r="L83" s="35" t="str">
        <f>K21</f>
        <v/>
      </c>
      <c r="M83" s="36" t="str">
        <f>K29</f>
        <v/>
      </c>
      <c r="N83" s="35" t="str">
        <f t="shared" si="16"/>
        <v/>
      </c>
      <c r="O83" s="36" t="str">
        <f t="shared" si="17"/>
        <v/>
      </c>
      <c r="P83" s="160" t="str">
        <f t="shared" si="18"/>
        <v/>
      </c>
      <c r="Q83" s="161" t="str">
        <f t="shared" si="19"/>
        <v/>
      </c>
    </row>
    <row r="84" spans="1:17" s="17" customFormat="1" ht="24" hidden="1">
      <c r="A84" s="97"/>
      <c r="B84" s="328"/>
      <c r="C84" s="96"/>
      <c r="D84" s="93" t="str">
        <f t="shared" si="11"/>
        <v/>
      </c>
      <c r="E84" s="147" t="str">
        <f t="shared" si="14"/>
        <v/>
      </c>
      <c r="F84" s="148" t="str">
        <f t="shared" si="15"/>
        <v/>
      </c>
      <c r="G84" s="147" t="str">
        <f t="shared" si="12"/>
        <v/>
      </c>
      <c r="H84" s="148" t="str">
        <f t="shared" si="13"/>
        <v/>
      </c>
      <c r="I84" s="37" t="s">
        <v>2</v>
      </c>
      <c r="J84" s="38"/>
      <c r="K84" s="39">
        <v>12</v>
      </c>
      <c r="L84" s="40" t="str">
        <f>L21</f>
        <v/>
      </c>
      <c r="M84" s="41" t="str">
        <f>L29</f>
        <v/>
      </c>
      <c r="N84" s="40" t="str">
        <f t="shared" si="16"/>
        <v/>
      </c>
      <c r="O84" s="41" t="str">
        <f t="shared" si="17"/>
        <v/>
      </c>
      <c r="P84" s="162" t="str">
        <f t="shared" si="18"/>
        <v/>
      </c>
      <c r="Q84" s="163" t="str">
        <f t="shared" si="19"/>
        <v/>
      </c>
    </row>
    <row r="85" spans="1:17" s="17" customFormat="1" ht="24" hidden="1">
      <c r="A85" s="97"/>
      <c r="B85" s="16"/>
      <c r="C85" s="96"/>
      <c r="D85" s="93" t="str">
        <f t="shared" si="11"/>
        <v/>
      </c>
      <c r="E85" s="147" t="str">
        <f t="shared" si="14"/>
        <v/>
      </c>
      <c r="F85" s="148" t="str">
        <f t="shared" si="15"/>
        <v/>
      </c>
      <c r="G85" s="147" t="str">
        <f t="shared" si="12"/>
        <v/>
      </c>
      <c r="H85" s="148" t="str">
        <f t="shared" si="13"/>
        <v/>
      </c>
      <c r="I85" s="37" t="s">
        <v>2</v>
      </c>
      <c r="J85" s="38"/>
      <c r="K85" s="39">
        <v>1</v>
      </c>
      <c r="L85" s="40" t="str">
        <f>M21</f>
        <v/>
      </c>
      <c r="M85" s="41" t="str">
        <f>M29</f>
        <v/>
      </c>
      <c r="N85" s="40" t="str">
        <f t="shared" si="16"/>
        <v/>
      </c>
      <c r="O85" s="41" t="str">
        <f t="shared" si="17"/>
        <v/>
      </c>
      <c r="P85" s="162" t="str">
        <f t="shared" si="18"/>
        <v/>
      </c>
      <c r="Q85" s="163" t="str">
        <f t="shared" si="19"/>
        <v/>
      </c>
    </row>
    <row r="86" spans="1:17" s="17" customFormat="1" ht="24" hidden="1">
      <c r="A86" s="97"/>
      <c r="B86" s="16"/>
      <c r="C86" s="96"/>
      <c r="D86" s="93" t="str">
        <f t="shared" si="11"/>
        <v/>
      </c>
      <c r="E86" s="147" t="str">
        <f t="shared" si="14"/>
        <v/>
      </c>
      <c r="F86" s="148" t="str">
        <f t="shared" si="15"/>
        <v/>
      </c>
      <c r="G86" s="147" t="str">
        <f t="shared" si="12"/>
        <v/>
      </c>
      <c r="H86" s="148" t="str">
        <f t="shared" si="13"/>
        <v/>
      </c>
      <c r="I86" s="37" t="s">
        <v>2</v>
      </c>
      <c r="J86" s="38"/>
      <c r="K86" s="39">
        <v>2</v>
      </c>
      <c r="L86" s="40" t="str">
        <f>N21</f>
        <v/>
      </c>
      <c r="M86" s="41" t="str">
        <f>N29</f>
        <v/>
      </c>
      <c r="N86" s="40" t="str">
        <f t="shared" si="16"/>
        <v/>
      </c>
      <c r="O86" s="41" t="str">
        <f t="shared" si="17"/>
        <v/>
      </c>
      <c r="P86" s="162" t="str">
        <f t="shared" si="18"/>
        <v/>
      </c>
      <c r="Q86" s="163" t="str">
        <f t="shared" si="19"/>
        <v/>
      </c>
    </row>
    <row r="87" spans="1:17" s="17" customFormat="1" ht="24" hidden="1">
      <c r="A87" s="97"/>
      <c r="B87" s="16"/>
      <c r="C87" s="96"/>
      <c r="D87" s="93" t="str">
        <f t="shared" si="11"/>
        <v/>
      </c>
      <c r="E87" s="147" t="str">
        <f t="shared" si="14"/>
        <v/>
      </c>
      <c r="F87" s="148" t="str">
        <f t="shared" si="15"/>
        <v/>
      </c>
      <c r="G87" s="147" t="str">
        <f t="shared" si="12"/>
        <v/>
      </c>
      <c r="H87" s="148" t="str">
        <f t="shared" si="13"/>
        <v/>
      </c>
      <c r="I87" s="42" t="s">
        <v>2</v>
      </c>
      <c r="J87" s="43"/>
      <c r="K87" s="44">
        <v>3</v>
      </c>
      <c r="L87" s="45" t="str">
        <f>O21</f>
        <v/>
      </c>
      <c r="M87" s="46" t="str">
        <f>O29</f>
        <v/>
      </c>
      <c r="N87" s="45" t="str">
        <f t="shared" si="16"/>
        <v/>
      </c>
      <c r="O87" s="46" t="str">
        <f t="shared" si="17"/>
        <v/>
      </c>
      <c r="P87" s="164" t="str">
        <f t="shared" si="18"/>
        <v/>
      </c>
      <c r="Q87" s="165" t="str">
        <f t="shared" si="19"/>
        <v/>
      </c>
    </row>
    <row r="88" spans="1:17" s="17" customFormat="1" ht="24" hidden="1">
      <c r="A88" s="97"/>
      <c r="B88" s="16"/>
      <c r="C88" s="96"/>
      <c r="D88" s="93" t="str">
        <f t="shared" si="11"/>
        <v/>
      </c>
      <c r="E88" s="147" t="str">
        <f t="shared" si="14"/>
        <v/>
      </c>
      <c r="F88" s="148" t="str">
        <f t="shared" si="15"/>
        <v/>
      </c>
      <c r="G88" s="147" t="str">
        <f t="shared" si="12"/>
        <v/>
      </c>
      <c r="H88" s="148" t="str">
        <f t="shared" si="13"/>
        <v/>
      </c>
      <c r="I88" s="32" t="s">
        <v>3</v>
      </c>
      <c r="J88" s="33"/>
      <c r="K88" s="34">
        <v>11</v>
      </c>
      <c r="L88" s="35" t="str">
        <f>K22</f>
        <v/>
      </c>
      <c r="M88" s="36" t="str">
        <f>K30</f>
        <v/>
      </c>
      <c r="N88" s="35" t="str">
        <f t="shared" si="16"/>
        <v/>
      </c>
      <c r="O88" s="36" t="str">
        <f t="shared" si="17"/>
        <v/>
      </c>
      <c r="P88" s="160" t="str">
        <f t="shared" si="18"/>
        <v/>
      </c>
      <c r="Q88" s="161" t="str">
        <f t="shared" si="19"/>
        <v/>
      </c>
    </row>
    <row r="89" spans="1:17" s="17" customFormat="1" ht="24" hidden="1">
      <c r="A89" s="97"/>
      <c r="B89" s="16"/>
      <c r="C89" s="96"/>
      <c r="D89" s="93" t="str">
        <f t="shared" si="11"/>
        <v/>
      </c>
      <c r="E89" s="147" t="str">
        <f t="shared" si="14"/>
        <v/>
      </c>
      <c r="F89" s="148" t="str">
        <f t="shared" si="15"/>
        <v/>
      </c>
      <c r="G89" s="147" t="str">
        <f t="shared" si="12"/>
        <v/>
      </c>
      <c r="H89" s="148" t="str">
        <f t="shared" si="13"/>
        <v/>
      </c>
      <c r="I89" s="37" t="s">
        <v>3</v>
      </c>
      <c r="J89" s="38"/>
      <c r="K89" s="39">
        <v>12</v>
      </c>
      <c r="L89" s="40" t="str">
        <f>L22</f>
        <v/>
      </c>
      <c r="M89" s="41" t="str">
        <f>L30</f>
        <v/>
      </c>
      <c r="N89" s="40" t="str">
        <f t="shared" si="16"/>
        <v/>
      </c>
      <c r="O89" s="41" t="str">
        <f t="shared" si="17"/>
        <v/>
      </c>
      <c r="P89" s="162" t="str">
        <f t="shared" si="18"/>
        <v/>
      </c>
      <c r="Q89" s="163" t="str">
        <f t="shared" si="19"/>
        <v/>
      </c>
    </row>
    <row r="90" spans="1:17" s="17" customFormat="1" ht="24" hidden="1">
      <c r="A90" s="97"/>
      <c r="B90" s="16"/>
      <c r="C90" s="96"/>
      <c r="D90" s="93" t="str">
        <f t="shared" si="11"/>
        <v/>
      </c>
      <c r="E90" s="147" t="str">
        <f t="shared" si="14"/>
        <v/>
      </c>
      <c r="F90" s="148" t="str">
        <f t="shared" si="15"/>
        <v/>
      </c>
      <c r="G90" s="147" t="str">
        <f t="shared" si="12"/>
        <v/>
      </c>
      <c r="H90" s="148" t="str">
        <f t="shared" si="13"/>
        <v/>
      </c>
      <c r="I90" s="37" t="s">
        <v>3</v>
      </c>
      <c r="J90" s="38"/>
      <c r="K90" s="39">
        <v>1</v>
      </c>
      <c r="L90" s="40" t="str">
        <f>M22</f>
        <v/>
      </c>
      <c r="M90" s="41" t="str">
        <f>M30</f>
        <v/>
      </c>
      <c r="N90" s="40" t="str">
        <f t="shared" si="16"/>
        <v/>
      </c>
      <c r="O90" s="41" t="str">
        <f t="shared" si="17"/>
        <v/>
      </c>
      <c r="P90" s="162" t="str">
        <f t="shared" si="18"/>
        <v/>
      </c>
      <c r="Q90" s="163" t="str">
        <f t="shared" si="19"/>
        <v/>
      </c>
    </row>
    <row r="91" spans="1:17" s="17" customFormat="1" ht="24" hidden="1">
      <c r="A91" s="97"/>
      <c r="B91" s="16"/>
      <c r="C91" s="96"/>
      <c r="D91" s="93" t="str">
        <f t="shared" si="11"/>
        <v/>
      </c>
      <c r="E91" s="147" t="str">
        <f t="shared" si="14"/>
        <v/>
      </c>
      <c r="F91" s="148" t="str">
        <f t="shared" si="15"/>
        <v/>
      </c>
      <c r="G91" s="147" t="str">
        <f t="shared" si="12"/>
        <v/>
      </c>
      <c r="H91" s="148" t="str">
        <f t="shared" si="13"/>
        <v/>
      </c>
      <c r="I91" s="37" t="s">
        <v>3</v>
      </c>
      <c r="J91" s="38"/>
      <c r="K91" s="39">
        <v>2</v>
      </c>
      <c r="L91" s="40" t="str">
        <f>N22</f>
        <v/>
      </c>
      <c r="M91" s="41" t="str">
        <f>N30</f>
        <v/>
      </c>
      <c r="N91" s="40" t="str">
        <f t="shared" si="16"/>
        <v/>
      </c>
      <c r="O91" s="41" t="str">
        <f t="shared" si="17"/>
        <v/>
      </c>
      <c r="P91" s="162" t="str">
        <f t="shared" si="18"/>
        <v/>
      </c>
      <c r="Q91" s="163" t="str">
        <f t="shared" si="19"/>
        <v/>
      </c>
    </row>
    <row r="92" spans="1:17" s="17" customFormat="1" ht="24" hidden="1">
      <c r="A92" s="97"/>
      <c r="B92" s="16"/>
      <c r="C92" s="96"/>
      <c r="D92" s="93" t="str">
        <f>IF(OR(M92="",M92&lt;0),"",RANK(M92,$M$78:$M$92))</f>
        <v/>
      </c>
      <c r="E92" s="147" t="str">
        <f t="shared" si="14"/>
        <v/>
      </c>
      <c r="F92" s="148" t="str">
        <f>IF(E92="","",IF(E92=1,1,""))</f>
        <v/>
      </c>
      <c r="G92" s="147" t="str">
        <f t="shared" si="12"/>
        <v/>
      </c>
      <c r="H92" s="148" t="str">
        <f>IF(G92="","",IF(G92=1,1,""))</f>
        <v/>
      </c>
      <c r="I92" s="47" t="s">
        <v>3</v>
      </c>
      <c r="J92" s="48"/>
      <c r="K92" s="44">
        <v>3</v>
      </c>
      <c r="L92" s="45" t="str">
        <f>O22</f>
        <v/>
      </c>
      <c r="M92" s="46" t="str">
        <f>O30</f>
        <v/>
      </c>
      <c r="N92" s="45" t="str">
        <f t="shared" si="16"/>
        <v/>
      </c>
      <c r="O92" s="46" t="str">
        <f t="shared" si="17"/>
        <v/>
      </c>
      <c r="P92" s="164" t="str">
        <f t="shared" si="18"/>
        <v/>
      </c>
      <c r="Q92" s="165" t="str">
        <f t="shared" si="19"/>
        <v/>
      </c>
    </row>
    <row r="93" spans="1:17" s="17" customFormat="1" ht="24" hidden="1">
      <c r="A93" s="97"/>
      <c r="B93" s="16"/>
      <c r="C93" s="114" t="s">
        <v>82</v>
      </c>
      <c r="D93" s="149">
        <f>COUNT(D78:D92)</f>
        <v>0</v>
      </c>
      <c r="E93" s="149">
        <f>COUNT(E78:E92)</f>
        <v>0</v>
      </c>
      <c r="F93" s="114"/>
      <c r="G93" s="149">
        <f>COUNT(G78:G92)</f>
        <v>0</v>
      </c>
      <c r="H93" s="114"/>
    </row>
    <row r="94" spans="1:17" s="17" customFormat="1" ht="25.5" hidden="1" thickBot="1">
      <c r="A94" s="97"/>
      <c r="B94" s="16"/>
      <c r="C94" s="96"/>
      <c r="D94" s="95"/>
      <c r="E94" s="95"/>
      <c r="F94" s="95"/>
      <c r="G94" s="95"/>
      <c r="H94" s="95"/>
      <c r="I94" s="24" t="s">
        <v>77</v>
      </c>
    </row>
    <row r="95" spans="1:17" s="17" customFormat="1" ht="24" hidden="1">
      <c r="A95" s="97"/>
      <c r="B95" s="16"/>
      <c r="C95" s="96"/>
      <c r="D95" s="95"/>
      <c r="E95" s="371" t="s">
        <v>55</v>
      </c>
      <c r="F95" s="372"/>
      <c r="G95" s="372"/>
      <c r="H95" s="372"/>
      <c r="I95" s="275" t="s">
        <v>78</v>
      </c>
      <c r="J95" s="276"/>
      <c r="K95" s="276"/>
      <c r="L95" s="276"/>
      <c r="M95" s="276"/>
      <c r="N95" s="277"/>
      <c r="O95" s="375" t="s">
        <v>83</v>
      </c>
    </row>
    <row r="96" spans="1:17" s="17" customFormat="1" ht="24" hidden="1">
      <c r="A96" s="97"/>
      <c r="B96" s="16"/>
      <c r="C96" s="96"/>
      <c r="D96" s="95"/>
      <c r="E96" s="373"/>
      <c r="F96" s="374"/>
      <c r="G96" s="374"/>
      <c r="H96" s="374"/>
      <c r="I96" s="278"/>
      <c r="J96" s="279"/>
      <c r="K96" s="279"/>
      <c r="L96" s="279"/>
      <c r="M96" s="279"/>
      <c r="N96" s="280"/>
      <c r="O96" s="376"/>
    </row>
    <row r="97" spans="1:18" s="17" customFormat="1" ht="19.899999999999999" hidden="1" customHeight="1">
      <c r="A97" s="97"/>
      <c r="B97" s="16"/>
      <c r="C97" s="96"/>
      <c r="D97" s="95"/>
      <c r="E97" s="150" t="s">
        <v>13</v>
      </c>
      <c r="F97" s="130"/>
      <c r="G97" s="130"/>
      <c r="H97" s="151"/>
      <c r="I97" s="289" t="s">
        <v>36</v>
      </c>
      <c r="J97" s="290"/>
      <c r="K97" s="26" t="s">
        <v>29</v>
      </c>
      <c r="L97" s="26" t="s">
        <v>33</v>
      </c>
      <c r="M97" s="26" t="s">
        <v>31</v>
      </c>
      <c r="N97" s="49" t="s">
        <v>48</v>
      </c>
      <c r="O97" s="77" t="s">
        <v>13</v>
      </c>
    </row>
    <row r="98" spans="1:18" s="17" customFormat="1" ht="24" hidden="1">
      <c r="A98" s="97"/>
      <c r="B98" s="16"/>
      <c r="C98" s="96"/>
      <c r="D98" s="95"/>
      <c r="E98" s="143" t="str">
        <f>IF(G93=0,"",IF(O98&gt;=O99,1,""))</f>
        <v/>
      </c>
      <c r="F98" s="152"/>
      <c r="G98" s="152"/>
      <c r="H98" s="153"/>
      <c r="I98" s="51" t="s">
        <v>35</v>
      </c>
      <c r="J98" s="52"/>
      <c r="K98" s="53" t="str">
        <f>IF($G$93=0,"",VLOOKUP(1,$H$78:$Q$92,2))</f>
        <v/>
      </c>
      <c r="L98" s="54" t="str">
        <f>IF($G$93=0,"",VLOOKUP(1,$H$78:$Q$92,4))</f>
        <v/>
      </c>
      <c r="M98" s="55" t="str">
        <f>IF($G$93=0,"",VLOOKUP(1,$H$78:$Q$92,5))</f>
        <v/>
      </c>
      <c r="N98" s="56" t="str">
        <f>IF($G$93=0,"",VLOOKUP(1,$H$78:$Q$92,6))</f>
        <v/>
      </c>
      <c r="O98" s="81">
        <f>IF($G$93=0,0,IF(N98&gt;=K109,K109,N98))</f>
        <v>0</v>
      </c>
    </row>
    <row r="99" spans="1:18" s="17" customFormat="1" ht="24.75" hidden="1" thickBot="1">
      <c r="A99" s="97"/>
      <c r="B99" s="16"/>
      <c r="C99" s="96"/>
      <c r="D99" s="95"/>
      <c r="E99" s="143" t="str">
        <f>IF(E93=0,"",IF(O99&gt;=O98,1,""))</f>
        <v/>
      </c>
      <c r="F99" s="152"/>
      <c r="G99" s="152"/>
      <c r="H99" s="153"/>
      <c r="I99" s="58" t="s">
        <v>34</v>
      </c>
      <c r="J99" s="59"/>
      <c r="K99" s="60" t="str">
        <f>IF($E$93=0,"",VLOOKUP(1,$F$78:$Q$92,4))</f>
        <v/>
      </c>
      <c r="L99" s="61" t="str">
        <f>IF($E$93=0,"",VLOOKUP(1,$F$78:$Q$92,6))</f>
        <v/>
      </c>
      <c r="M99" s="62" t="str">
        <f>IF($E$93=0,"",VLOOKUP(1,$F$78:$Q$92,7))</f>
        <v/>
      </c>
      <c r="N99" s="63" t="str">
        <f>IF($E$93=0,"",VLOOKUP(1,$F$78:$Q$92,8))</f>
        <v/>
      </c>
      <c r="O99" s="78">
        <f>IF($E$93=0,0,IF(N99&gt;=K110,K110,N99))</f>
        <v>0</v>
      </c>
    </row>
    <row r="100" spans="1:18" s="17" customFormat="1" ht="24" hidden="1">
      <c r="A100" s="97"/>
      <c r="B100" s="16"/>
      <c r="C100" s="96"/>
      <c r="D100" s="95"/>
      <c r="E100" s="95"/>
      <c r="F100" s="95"/>
      <c r="G100" s="95"/>
      <c r="H100" s="95"/>
      <c r="O100" s="108"/>
    </row>
    <row r="101" spans="1:18" s="17" customFormat="1" ht="24" hidden="1">
      <c r="A101" s="97"/>
      <c r="B101" s="16"/>
      <c r="C101" s="96"/>
      <c r="D101" s="99"/>
      <c r="E101" s="99"/>
      <c r="F101" s="99"/>
      <c r="G101" s="99"/>
      <c r="H101" s="99"/>
      <c r="I101" s="21"/>
      <c r="J101" s="21"/>
      <c r="K101" s="21"/>
      <c r="L101" s="21"/>
      <c r="M101" s="21"/>
      <c r="N101" s="21"/>
      <c r="O101" s="21"/>
      <c r="P101" s="21"/>
      <c r="Q101" s="21"/>
      <c r="R101" s="21"/>
    </row>
    <row r="102" spans="1:18" s="17" customFormat="1" ht="24" hidden="1">
      <c r="A102" s="97"/>
      <c r="B102" s="16"/>
      <c r="C102" s="96"/>
      <c r="D102" s="99"/>
      <c r="E102" s="99"/>
      <c r="F102" s="99"/>
      <c r="G102" s="99"/>
      <c r="H102" s="99"/>
      <c r="I102" s="65" t="s">
        <v>79</v>
      </c>
      <c r="J102" s="66"/>
      <c r="K102" s="67"/>
      <c r="L102" s="67"/>
      <c r="M102" s="67"/>
      <c r="N102" s="67" t="s">
        <v>80</v>
      </c>
      <c r="O102" s="79"/>
      <c r="P102" s="21"/>
      <c r="Q102" s="21"/>
      <c r="R102" s="21"/>
    </row>
    <row r="103" spans="1:18" s="17" customFormat="1" ht="24" hidden="1">
      <c r="A103" s="97"/>
      <c r="B103" s="16"/>
      <c r="C103" s="96"/>
      <c r="D103" s="99"/>
      <c r="E103" s="99"/>
      <c r="F103" s="99"/>
      <c r="G103" s="99"/>
      <c r="H103" s="99"/>
      <c r="I103" s="260" t="s">
        <v>41</v>
      </c>
      <c r="J103" s="260"/>
      <c r="K103" s="25" t="s">
        <v>28</v>
      </c>
      <c r="L103" s="26" t="s">
        <v>29</v>
      </c>
      <c r="M103" s="26" t="s">
        <v>33</v>
      </c>
      <c r="N103" s="26" t="s">
        <v>31</v>
      </c>
      <c r="O103" s="26" t="s">
        <v>42</v>
      </c>
      <c r="P103" s="21"/>
      <c r="Q103" s="21"/>
      <c r="R103" s="21"/>
    </row>
    <row r="104" spans="1:18" s="17" customFormat="1" ht="24" hidden="1">
      <c r="A104" s="97"/>
      <c r="B104" s="16"/>
      <c r="C104" s="96"/>
      <c r="D104" s="99"/>
      <c r="E104" s="99"/>
      <c r="F104" s="99"/>
      <c r="G104" s="99"/>
      <c r="H104" s="99"/>
      <c r="I104" s="285" t="s">
        <v>43</v>
      </c>
      <c r="J104" s="285"/>
      <c r="K104" s="80" t="str">
        <f>IF($B$6=0,"",IF($B$15=0,"",IF($E$15=0,"",IF(AND(E98="",E99=""),"",IF(L114=N114,"",VLOOKUP(1,$E$98:$O$99,5))))))</f>
        <v/>
      </c>
      <c r="L104" s="27" t="str">
        <f>IF($B$6=0,"",IF($B$15=0,"",IF($E$15=0,"",IF(AND(E98="",E99=""),"",VLOOKUP(1,$E$98:$O$99,7)))))</f>
        <v/>
      </c>
      <c r="M104" s="68" t="str">
        <f>IF($B$6=0,"",IF($B$15=0,"",IF($E$15=0,"",IF(D93=0,N114,IF(AND(B6=0,B15=0),"",IF(L114=N114,N114,VLOOKUP(1,$E$98:$O$99,8)))))))</f>
        <v/>
      </c>
      <c r="N104" s="69" t="str">
        <f>IF($B$6=0,"",IF($B$15=0,"",IF($E$15=0,"",IF(AND(E98="",E99=""),"",VLOOKUP(1,$E$98:$O$99,9)))))</f>
        <v/>
      </c>
      <c r="O104" s="70" t="str">
        <f>IF($B$6=0,"",IF($B$15=0,"",IF($E$15=0,"",IF(AND(B6=0,B15=0),"",IF(AND(E98="",E99=""),0,VLOOKUP(1,$E$98:$O$99,11))))))</f>
        <v/>
      </c>
      <c r="P104" s="21"/>
      <c r="Q104" s="21"/>
      <c r="R104" s="21"/>
    </row>
    <row r="105" spans="1:18" s="17" customFormat="1" ht="24" hidden="1">
      <c r="A105" s="97"/>
      <c r="B105" s="16"/>
      <c r="C105" s="96"/>
      <c r="D105" s="99"/>
      <c r="E105" s="99"/>
      <c r="F105" s="99"/>
      <c r="G105" s="99"/>
      <c r="H105" s="99"/>
      <c r="I105" s="21"/>
      <c r="J105" s="21"/>
      <c r="K105" s="21"/>
      <c r="L105" s="71"/>
      <c r="M105" s="21"/>
      <c r="N105" s="21"/>
      <c r="O105" s="21"/>
      <c r="P105" s="21"/>
      <c r="Q105" s="21"/>
      <c r="R105" s="21"/>
    </row>
    <row r="106" spans="1:18" s="17" customFormat="1" ht="24.75" hidden="1">
      <c r="A106" s="95"/>
      <c r="B106" s="16"/>
      <c r="C106" s="96"/>
      <c r="D106" s="95"/>
      <c r="E106" s="95"/>
      <c r="F106" s="95"/>
      <c r="G106" s="95"/>
      <c r="H106" s="95"/>
      <c r="I106" s="24" t="s">
        <v>46</v>
      </c>
      <c r="J106" s="14"/>
    </row>
    <row r="107" spans="1:18" s="17" customFormat="1" ht="24" hidden="1">
      <c r="A107" s="95"/>
      <c r="B107" s="16"/>
      <c r="C107" s="96"/>
      <c r="D107" s="95"/>
      <c r="E107" s="95"/>
      <c r="F107" s="95"/>
      <c r="G107" s="95"/>
      <c r="H107" s="95"/>
      <c r="I107" s="260" t="s">
        <v>12</v>
      </c>
      <c r="J107" s="260"/>
      <c r="K107" s="260" t="s">
        <v>13</v>
      </c>
      <c r="L107" s="260" t="s">
        <v>14</v>
      </c>
      <c r="M107" s="260"/>
      <c r="N107" s="260"/>
    </row>
    <row r="108" spans="1:18" s="17" customFormat="1" ht="39" hidden="1">
      <c r="A108" s="95"/>
      <c r="B108" s="16"/>
      <c r="C108" s="96"/>
      <c r="D108" s="95"/>
      <c r="E108" s="95"/>
      <c r="F108" s="95"/>
      <c r="G108" s="95"/>
      <c r="H108" s="95"/>
      <c r="I108" s="260"/>
      <c r="J108" s="260"/>
      <c r="K108" s="260"/>
      <c r="L108" s="50" t="s">
        <v>37</v>
      </c>
      <c r="M108" s="50" t="s">
        <v>38</v>
      </c>
      <c r="N108" s="50" t="s">
        <v>39</v>
      </c>
    </row>
    <row r="109" spans="1:18" s="17" customFormat="1" ht="24" hidden="1">
      <c r="A109" s="95"/>
      <c r="B109" s="16"/>
      <c r="C109" s="96"/>
      <c r="D109" s="95"/>
      <c r="E109" s="95"/>
      <c r="F109" s="95"/>
      <c r="G109" s="95"/>
      <c r="H109" s="95"/>
      <c r="I109" s="261" t="s">
        <v>15</v>
      </c>
      <c r="J109" s="261"/>
      <c r="K109" s="72">
        <v>500000</v>
      </c>
      <c r="L109" s="72">
        <v>1000000</v>
      </c>
      <c r="M109" s="72">
        <v>1500000</v>
      </c>
      <c r="N109" s="72">
        <v>2500000</v>
      </c>
    </row>
    <row r="110" spans="1:18" s="17" customFormat="1" ht="24" hidden="1">
      <c r="A110" s="95"/>
      <c r="B110" s="16"/>
      <c r="C110" s="96"/>
      <c r="D110" s="95"/>
      <c r="E110" s="95"/>
      <c r="F110" s="95"/>
      <c r="G110" s="95"/>
      <c r="H110" s="95"/>
      <c r="I110" s="261" t="s">
        <v>16</v>
      </c>
      <c r="J110" s="261"/>
      <c r="K110" s="72">
        <v>300000</v>
      </c>
      <c r="L110" s="72">
        <v>600000</v>
      </c>
      <c r="M110" s="72">
        <v>900000</v>
      </c>
      <c r="N110" s="72">
        <v>1500000</v>
      </c>
    </row>
    <row r="111" spans="1:18" s="17" customFormat="1" ht="24" hidden="1">
      <c r="A111" s="95"/>
      <c r="B111" s="16"/>
      <c r="C111" s="96"/>
      <c r="D111" s="95"/>
      <c r="E111" s="95"/>
      <c r="F111" s="95"/>
      <c r="G111" s="95"/>
      <c r="H111" s="95"/>
    </row>
    <row r="112" spans="1:18" s="17" customFormat="1" ht="24.75" hidden="1">
      <c r="A112" s="95"/>
      <c r="B112" s="16"/>
      <c r="C112" s="96"/>
      <c r="D112" s="95"/>
      <c r="E112" s="95"/>
      <c r="F112" s="95"/>
      <c r="G112" s="95"/>
      <c r="H112" s="154" t="s">
        <v>81</v>
      </c>
      <c r="I112" s="86"/>
      <c r="J112" s="87"/>
      <c r="K112" s="87"/>
      <c r="L112" s="87"/>
      <c r="M112" s="87"/>
      <c r="N112" s="258" t="s">
        <v>58</v>
      </c>
      <c r="O112" s="259"/>
    </row>
    <row r="113" spans="1:20" s="17" customFormat="1" ht="24" hidden="1">
      <c r="A113" s="95"/>
      <c r="B113" s="16"/>
      <c r="C113" s="96"/>
      <c r="D113" s="95"/>
      <c r="E113" s="95"/>
      <c r="F113" s="95"/>
      <c r="G113" s="95"/>
      <c r="H113" s="155">
        <v>1</v>
      </c>
      <c r="I113" s="89" t="s">
        <v>59</v>
      </c>
      <c r="J113" s="90"/>
      <c r="K113" s="91"/>
      <c r="L113" s="72" t="str">
        <f>IF(AND(L6="",M6="",N6="",O6="",K15="",L15="",M15="",N15="",O15=""),N113,O113)</f>
        <v>未入力</v>
      </c>
      <c r="M113" s="87"/>
      <c r="N113" s="53" t="s">
        <v>60</v>
      </c>
      <c r="O113" s="53" t="s">
        <v>61</v>
      </c>
    </row>
    <row r="114" spans="1:20" s="17" customFormat="1" ht="24" hidden="1">
      <c r="A114" s="95"/>
      <c r="B114" s="16"/>
      <c r="C114" s="96"/>
      <c r="D114" s="95"/>
      <c r="E114" s="95"/>
      <c r="F114" s="95"/>
      <c r="G114" s="95"/>
      <c r="H114" s="155">
        <v>2</v>
      </c>
      <c r="I114" s="89" t="s">
        <v>62</v>
      </c>
      <c r="J114" s="90"/>
      <c r="K114" s="91"/>
      <c r="L114" s="72" t="str">
        <f>IF(AND(M78="",M79="",M80="",M81="",M82="",M83="",M84="",M85="",M86="",M87="",M88="",M89="",M90="",M91="",M92=""),N113,IF(SUM(E93,G93)=0,N114,O114))</f>
        <v>未入力</v>
      </c>
      <c r="M114" s="87"/>
      <c r="N114" s="53" t="s">
        <v>63</v>
      </c>
      <c r="O114" s="53" t="s">
        <v>64</v>
      </c>
    </row>
    <row r="115" spans="1:20" s="17" customFormat="1" ht="24" hidden="1">
      <c r="A115" s="95"/>
      <c r="B115" s="16"/>
      <c r="C115" s="96"/>
      <c r="D115" s="95"/>
      <c r="E115" s="95"/>
      <c r="F115" s="95"/>
      <c r="G115" s="95"/>
      <c r="H115" s="155">
        <v>3</v>
      </c>
      <c r="I115" s="89" t="s">
        <v>65</v>
      </c>
      <c r="J115" s="90"/>
      <c r="K115" s="91"/>
      <c r="L115" s="72" t="str">
        <f>IF(AND(L113=N113,L114=N114),N115,IF(AND(L113=O113,L114=O115),O115,""))</f>
        <v/>
      </c>
      <c r="M115" s="92" t="s">
        <v>68</v>
      </c>
      <c r="N115" s="53" t="s">
        <v>66</v>
      </c>
      <c r="O115" s="53" t="s">
        <v>63</v>
      </c>
    </row>
    <row r="116" spans="1:20" s="17" customFormat="1" ht="24" hidden="1">
      <c r="A116" s="95"/>
      <c r="B116" s="16"/>
      <c r="C116" s="96"/>
      <c r="D116" s="95"/>
      <c r="E116" s="95"/>
      <c r="F116" s="95"/>
      <c r="G116" s="95"/>
      <c r="H116" s="95"/>
    </row>
    <row r="117" spans="1:20" s="17" customFormat="1" ht="22.5" hidden="1" customHeight="1">
      <c r="A117" s="95"/>
      <c r="B117" s="16"/>
      <c r="C117" s="16"/>
      <c r="D117" s="16"/>
      <c r="E117" s="16"/>
      <c r="F117" s="16"/>
      <c r="G117" s="16"/>
      <c r="H117" s="16"/>
      <c r="I117" s="16"/>
      <c r="J117" s="16"/>
      <c r="K117" s="16"/>
      <c r="L117" s="16"/>
      <c r="M117" s="16"/>
      <c r="N117" s="16"/>
      <c r="O117" s="16"/>
      <c r="P117" s="16"/>
      <c r="Q117" s="16"/>
      <c r="R117" s="16"/>
      <c r="S117" s="16"/>
      <c r="T117" s="16"/>
    </row>
    <row r="118" spans="1:20">
      <c r="A118" s="97"/>
      <c r="B118" s="97"/>
      <c r="C118" s="95"/>
      <c r="D118" s="95"/>
      <c r="E118" s="95"/>
      <c r="F118" s="95"/>
      <c r="G118" s="95"/>
      <c r="H118" s="95"/>
    </row>
  </sheetData>
  <sheetProtection algorithmName="SHA-512" hashValue="7Chx6vCkwx1rYVxMlqszwSvEZNi4oVPhsT8KyCj4KGkFGxDB4TPY2J3DNmHEoqcsodQUGf3SnBz/WMcXbINkmQ==" saltValue="e63Egt87GSm/ezhpaQHQ4Q==" spinCount="100000" sheet="1" objects="1" scenarios="1"/>
  <mergeCells count="66">
    <mergeCell ref="Q40:T41"/>
    <mergeCell ref="I16:O16"/>
    <mergeCell ref="B74:B84"/>
    <mergeCell ref="Q26:R27"/>
    <mergeCell ref="Q28:R28"/>
    <mergeCell ref="Q29:R29"/>
    <mergeCell ref="Q30:R30"/>
    <mergeCell ref="I27:J27"/>
    <mergeCell ref="I28:I30"/>
    <mergeCell ref="I36:J36"/>
    <mergeCell ref="I37:J37"/>
    <mergeCell ref="I77:J77"/>
    <mergeCell ref="E76:H76"/>
    <mergeCell ref="I47:O47"/>
    <mergeCell ref="I49:O49"/>
    <mergeCell ref="I64:O64"/>
    <mergeCell ref="I40:K40"/>
    <mergeCell ref="I20:I22"/>
    <mergeCell ref="I60:O60"/>
    <mergeCell ref="I62:O62"/>
    <mergeCell ref="I50:O50"/>
    <mergeCell ref="I51:O51"/>
    <mergeCell ref="I52:O52"/>
    <mergeCell ref="I53:O53"/>
    <mergeCell ref="I54:O54"/>
    <mergeCell ref="I58:O58"/>
    <mergeCell ref="M40:O45"/>
    <mergeCell ref="I45:K45"/>
    <mergeCell ref="E95:H96"/>
    <mergeCell ref="I95:N96"/>
    <mergeCell ref="N112:O112"/>
    <mergeCell ref="I110:J110"/>
    <mergeCell ref="I104:J104"/>
    <mergeCell ref="I107:J108"/>
    <mergeCell ref="O95:O96"/>
    <mergeCell ref="K107:K108"/>
    <mergeCell ref="L107:N107"/>
    <mergeCell ref="I109:J109"/>
    <mergeCell ref="I97:J97"/>
    <mergeCell ref="I103:J103"/>
    <mergeCell ref="C18:G18"/>
    <mergeCell ref="F6:G6"/>
    <mergeCell ref="F7:G7"/>
    <mergeCell ref="B1:H1"/>
    <mergeCell ref="B3:B5"/>
    <mergeCell ref="C3:C5"/>
    <mergeCell ref="D3:D5"/>
    <mergeCell ref="E3:E5"/>
    <mergeCell ref="F3:G5"/>
    <mergeCell ref="H3:H5"/>
    <mergeCell ref="P1:T2"/>
    <mergeCell ref="S35:T35"/>
    <mergeCell ref="Q36:R36"/>
    <mergeCell ref="I56:O56"/>
    <mergeCell ref="I57:O57"/>
    <mergeCell ref="M26:O26"/>
    <mergeCell ref="M1:O2"/>
    <mergeCell ref="I5:K5"/>
    <mergeCell ref="I6:K6"/>
    <mergeCell ref="N10:O10"/>
    <mergeCell ref="I7:K7"/>
    <mergeCell ref="N3:O3"/>
    <mergeCell ref="I8:O8"/>
    <mergeCell ref="I11:J11"/>
    <mergeCell ref="I12:I14"/>
    <mergeCell ref="I19:J19"/>
  </mergeCells>
  <phoneticPr fontId="2"/>
  <conditionalFormatting sqref="J20:J22">
    <cfRule type="cellIs" dxfId="17" priority="3" operator="equal">
      <formula>$M$37</formula>
    </cfRule>
  </conditionalFormatting>
  <conditionalFormatting sqref="K20:O22">
    <cfRule type="cellIs" dxfId="16" priority="36" operator="between">
      <formula>-0.3</formula>
      <formula>-0.499999</formula>
    </cfRule>
    <cfRule type="cellIs" dxfId="15" priority="37" operator="lessThanOrEqual">
      <formula>-0.5</formula>
    </cfRule>
  </conditionalFormatting>
  <conditionalFormatting sqref="K28:O30">
    <cfRule type="cellIs" dxfId="14" priority="35" operator="greaterThan">
      <formula>1</formula>
    </cfRule>
  </conditionalFormatting>
  <conditionalFormatting sqref="D78:E92 G78:G92">
    <cfRule type="cellIs" dxfId="13" priority="29" operator="equal">
      <formula>1</formula>
    </cfRule>
  </conditionalFormatting>
  <conditionalFormatting sqref="F78:F92">
    <cfRule type="cellIs" dxfId="12" priority="27" operator="equal">
      <formula>1</formula>
    </cfRule>
  </conditionalFormatting>
  <conditionalFormatting sqref="H78:H92">
    <cfRule type="cellIs" dxfId="11" priority="26" operator="equal">
      <formula>1</formula>
    </cfRule>
  </conditionalFormatting>
  <conditionalFormatting sqref="P6">
    <cfRule type="containsText" dxfId="10" priority="23" operator="containsText" text="入力完了です。">
      <formula>NOT(ISERROR(SEARCH("入力完了です。",P6)))</formula>
    </cfRule>
  </conditionalFormatting>
  <conditionalFormatting sqref="K78:K92">
    <cfRule type="cellIs" dxfId="9" priority="50" operator="equal">
      <formula>$L$7</formula>
    </cfRule>
  </conditionalFormatting>
  <conditionalFormatting sqref="C19:G19">
    <cfRule type="cellIs" dxfId="8" priority="22" operator="equal">
      <formula>$L$6</formula>
    </cfRule>
  </conditionalFormatting>
  <conditionalFormatting sqref="P15">
    <cfRule type="containsText" dxfId="7" priority="21" operator="containsText" text="入力完了です。">
      <formula>NOT(ISERROR(SEARCH("入力完了です。",P15)))</formula>
    </cfRule>
  </conditionalFormatting>
  <conditionalFormatting sqref="N37">
    <cfRule type="containsText" dxfId="6" priority="19" operator="containsText" text="対象月なし">
      <formula>NOT(ISERROR(SEARCH("対象月なし",N37)))</formula>
    </cfRule>
  </conditionalFormatting>
  <conditionalFormatting sqref="K37">
    <cfRule type="containsText" dxfId="5" priority="7" operator="containsText" text="減少率30%～50%未満">
      <formula>NOT(ISERROR(SEARCH("減少率30%～50%未満",K37)))</formula>
    </cfRule>
    <cfRule type="containsText" dxfId="4" priority="8" operator="containsText" text="減少率-50%以上">
      <formula>NOT(ISERROR(SEARCH("減少率-50%以上",K37)))</formula>
    </cfRule>
  </conditionalFormatting>
  <conditionalFormatting sqref="K27:O27">
    <cfRule type="cellIs" dxfId="3" priority="6" operator="equal">
      <formula>$N$37</formula>
    </cfRule>
  </conditionalFormatting>
  <conditionalFormatting sqref="J28:J30">
    <cfRule type="cellIs" dxfId="2" priority="4" operator="equal">
      <formula>$M$37</formula>
    </cfRule>
  </conditionalFormatting>
  <conditionalFormatting sqref="K19:O19">
    <cfRule type="cellIs" dxfId="1" priority="2" operator="equal">
      <formula>$N$37</formula>
    </cfRule>
  </conditionalFormatting>
  <conditionalFormatting sqref="J12:J14">
    <cfRule type="cellIs" dxfId="0" priority="1" operator="equal">
      <formula>$M$37</formula>
    </cfRule>
  </conditionalFormatting>
  <pageMargins left="0.51181102362204722" right="0.31496062992125984" top="0.19685039370078741" bottom="0.19685039370078741" header="0.31496062992125984" footer="0.11811023622047245"/>
  <pageSetup paperSize="9" scale="87" orientation="landscape" r:id="rId1"/>
  <headerFooter>
    <oddFooter>&amp;R西方商工会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法人・青色申告等</vt:lpstr>
      <vt:lpstr>白色申告等</vt:lpstr>
      <vt:lpstr>白色申告等!Print_Area</vt:lpstr>
      <vt:lpstr>法人・青色申告等!Print_Area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3211</dc:creator>
  <cp:lastModifiedBy>3211</cp:lastModifiedBy>
  <cp:lastPrinted>2022-02-02T01:52:51Z</cp:lastPrinted>
  <dcterms:created xsi:type="dcterms:W3CDTF">2015-06-05T18:19:34Z</dcterms:created>
  <dcterms:modified xsi:type="dcterms:W3CDTF">2022-02-08T07:36:43Z</dcterms:modified>
</cp:coreProperties>
</file>